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defaultThemeVersion="124226"/>
  <mc:AlternateContent xmlns:mc="http://schemas.openxmlformats.org/markup-compatibility/2006">
    <mc:Choice Requires="x15">
      <x15ac:absPath xmlns:x15ac="http://schemas.microsoft.com/office/spreadsheetml/2010/11/ac" url="S:\Intranet &amp; Website\South website\2022-23\"/>
    </mc:Choice>
  </mc:AlternateContent>
  <xr:revisionPtr revIDLastSave="0" documentId="8_{4488850A-63AF-411D-B9B4-5DD51F1D3CA1}" xr6:coauthVersionLast="47" xr6:coauthVersionMax="47" xr10:uidLastSave="{00000000-0000-0000-0000-000000000000}"/>
  <bookViews>
    <workbookView xWindow="-19320" yWindow="-120" windowWidth="19440" windowHeight="15000" tabRatio="822" xr2:uid="{00000000-000D-0000-FFFF-FFFF00000000}"/>
  </bookViews>
  <sheets>
    <sheet name="Front page" sheetId="20" r:id="rId1"/>
    <sheet name="Planning Admin" sheetId="1" r:id="rId2"/>
    <sheet name="Planning app 1" sheetId="37" r:id="rId3"/>
    <sheet name="Planning app 2 " sheetId="6" r:id="rId4"/>
    <sheet name="Planning pre app" sheetId="31" r:id="rId5"/>
    <sheet name="Bldng Regs" sheetId="21" r:id="rId6"/>
    <sheet name="Land Charges" sheetId="28" r:id="rId7"/>
    <sheet name="Legal" sheetId="39" r:id="rId8"/>
    <sheet name="Property" sheetId="42" r:id="rId9"/>
    <sheet name="Community Ctr" sheetId="41" r:id="rId10"/>
    <sheet name="Resources" sheetId="2" r:id="rId11"/>
    <sheet name="Arts Ctr" sheetId="40" r:id="rId12"/>
    <sheet name="Str naming" sheetId="30" r:id="rId13"/>
    <sheet name="Sundry licences" sheetId="7" r:id="rId14"/>
    <sheet name="Premises licences" sheetId="13" r:id="rId15"/>
    <sheet name="Gaming licences" sheetId="36" r:id="rId16"/>
    <sheet name="Taxi licences" sheetId="45" r:id="rId17"/>
    <sheet name="Health and animals" sheetId="34" r:id="rId18"/>
    <sheet name="Mobile homes" sheetId="26" r:id="rId19"/>
    <sheet name="Private water" sheetId="10" r:id="rId20"/>
    <sheet name="Waste" sheetId="25" r:id="rId21"/>
    <sheet name="Cemeteries" sheetId="38" r:id="rId22"/>
    <sheet name="Housing needs" sheetId="24" r:id="rId23"/>
    <sheet name="Large event licences" sheetId="14" r:id="rId24"/>
    <sheet name="Env info" sheetId="33" state="hidden" r:id="rId25"/>
    <sheet name="Car Park Fees" sheetId="35" r:id="rId26"/>
  </sheets>
  <definedNames>
    <definedName name="_xlnm.Print_Area" localSheetId="5">'Bldng Regs'!$B$2:$I$71</definedName>
    <definedName name="_xlnm.Print_Area" localSheetId="24">'Env info'!$A$2:$K$20</definedName>
    <definedName name="_xlnm.Print_Area" localSheetId="0">'Front page'!$A$1:$C$27</definedName>
    <definedName name="_xlnm.Print_Area" localSheetId="15">'Gaming licences'!$B$1:$K$25</definedName>
    <definedName name="_xlnm.Print_Area" localSheetId="17">'Health and animals'!$A$2:$L$66</definedName>
    <definedName name="_xlnm.Print_Area" localSheetId="22">'Housing needs'!$A$2:$Q$18</definedName>
    <definedName name="_xlnm.Print_Area" localSheetId="6">'Land Charges'!$B$2:$L$42</definedName>
    <definedName name="_xlnm.Print_Area" localSheetId="23">'Large event licences'!$B$2:$K$20</definedName>
    <definedName name="_xlnm.Print_Area" localSheetId="18">'Mobile homes'!$A$2:$M$36</definedName>
    <definedName name="_xlnm.Print_Area" localSheetId="1">'Planning Admin'!$B$2:$Q$35</definedName>
    <definedName name="_xlnm.Print_Area" localSheetId="3">'Planning app 2 '!$B$2:$O$40</definedName>
    <definedName name="_xlnm.Print_Area" localSheetId="4">'Planning pre app'!$B$2:$E$23</definedName>
    <definedName name="_xlnm.Print_Area" localSheetId="14">'Premises licences'!$A$2:$M$40</definedName>
    <definedName name="_xlnm.Print_Area" localSheetId="19">'Private water'!$A$2:$L$13</definedName>
    <definedName name="_xlnm.Print_Area" localSheetId="10">Resources!$A$2:$K$15</definedName>
    <definedName name="_xlnm.Print_Area" localSheetId="12">'Str naming'!$A$2:$K$19</definedName>
    <definedName name="_xlnm.Print_Area" localSheetId="13">'Sundry licences'!$A$2:$L$20</definedName>
    <definedName name="_xlnm.Print_Area" localSheetId="16">'Taxi licences'!$A$2:$K$46</definedName>
    <definedName name="_xlnm.Print_Area" localSheetId="20">Waste!$A$2:$M$40</definedName>
    <definedName name="_xlnm.Print_Titles" localSheetId="1">'Planning Admin'!$3:$6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18" i="24" l="1"/>
  <c r="I18" i="24"/>
  <c r="K18" i="24" s="1"/>
  <c r="J17" i="24"/>
  <c r="I17" i="24"/>
  <c r="K17" i="24" s="1"/>
  <c r="J16" i="24"/>
  <c r="I16" i="24"/>
  <c r="K16" i="24" s="1"/>
  <c r="J15" i="24"/>
  <c r="I15" i="24"/>
  <c r="K15" i="24" s="1"/>
  <c r="J14" i="24"/>
  <c r="I14" i="24"/>
  <c r="K13" i="24"/>
  <c r="K14" i="24" l="1"/>
  <c r="H14" i="26"/>
  <c r="H13" i="26"/>
  <c r="F9" i="2" l="1"/>
  <c r="F10" i="2"/>
  <c r="F11" i="2"/>
  <c r="F12" i="2"/>
  <c r="I77" i="21" l="1"/>
  <c r="F77" i="21"/>
  <c r="I76" i="21"/>
  <c r="F76" i="21"/>
  <c r="I75" i="21"/>
  <c r="F75" i="21"/>
  <c r="I74" i="21"/>
  <c r="F74" i="21"/>
  <c r="I49" i="21"/>
  <c r="I48" i="21"/>
  <c r="I47" i="21"/>
  <c r="I46" i="21"/>
  <c r="I45" i="21"/>
  <c r="F45" i="21"/>
  <c r="I44" i="21"/>
  <c r="F44" i="21"/>
  <c r="I43" i="21"/>
  <c r="F43" i="21"/>
  <c r="I36" i="21"/>
  <c r="F36" i="21"/>
  <c r="I35" i="21"/>
  <c r="F35" i="21"/>
  <c r="I34" i="21"/>
  <c r="F34" i="21"/>
  <c r="I33" i="21"/>
  <c r="F33" i="21"/>
  <c r="I32" i="21"/>
  <c r="F32" i="21"/>
  <c r="I31" i="21"/>
  <c r="F31" i="21"/>
  <c r="I30" i="21"/>
  <c r="F30" i="21"/>
  <c r="I29" i="21"/>
  <c r="F29" i="21"/>
  <c r="I28" i="21"/>
  <c r="F28" i="21"/>
  <c r="I27" i="21"/>
  <c r="F27" i="21"/>
  <c r="I26" i="21"/>
  <c r="F26" i="21"/>
  <c r="I25" i="21"/>
  <c r="I8" i="21"/>
  <c r="J14" i="39"/>
  <c r="J15" i="39"/>
  <c r="J16" i="39"/>
  <c r="J17" i="39"/>
  <c r="J18" i="39"/>
  <c r="J19" i="39"/>
  <c r="J20" i="39"/>
  <c r="J13" i="39"/>
  <c r="K29" i="28"/>
  <c r="K28" i="28"/>
  <c r="K27" i="28"/>
  <c r="I37" i="28"/>
  <c r="I31" i="28"/>
  <c r="I26" i="28"/>
  <c r="G38" i="28"/>
  <c r="I38" i="28" s="1"/>
  <c r="G37" i="28"/>
  <c r="G36" i="28"/>
  <c r="I36" i="28" s="1"/>
  <c r="G35" i="28"/>
  <c r="I35" i="28" s="1"/>
  <c r="G34" i="28"/>
  <c r="I34" i="28" s="1"/>
  <c r="G33" i="28"/>
  <c r="I33" i="28" s="1"/>
  <c r="G32" i="28"/>
  <c r="I32" i="28" s="1"/>
  <c r="G31" i="28"/>
  <c r="G30" i="28"/>
  <c r="I30" i="28" s="1"/>
  <c r="G26" i="28"/>
  <c r="G25" i="28"/>
  <c r="I25" i="28" s="1"/>
  <c r="G21" i="28"/>
  <c r="G18" i="28"/>
  <c r="G22" i="28"/>
  <c r="G20" i="28"/>
  <c r="G17" i="28"/>
  <c r="G16" i="28"/>
  <c r="G12" i="28"/>
  <c r="G9" i="28"/>
  <c r="G13" i="28"/>
  <c r="G11" i="28"/>
  <c r="J12" i="39"/>
  <c r="L77" i="25"/>
  <c r="L74" i="25"/>
  <c r="L86" i="25"/>
  <c r="L71" i="25"/>
  <c r="K14" i="34" l="1"/>
  <c r="I14" i="34"/>
  <c r="F45" i="45"/>
  <c r="J45" i="45" s="1"/>
  <c r="J44" i="45"/>
  <c r="J43" i="45"/>
  <c r="J42" i="45"/>
  <c r="J41" i="45"/>
  <c r="J38" i="45"/>
  <c r="J37" i="45"/>
  <c r="J36" i="45"/>
  <c r="J35" i="45"/>
  <c r="J34" i="45"/>
  <c r="J33" i="45"/>
  <c r="J32" i="45"/>
  <c r="J29" i="45"/>
  <c r="J28" i="45"/>
  <c r="J25" i="45"/>
  <c r="J24" i="45"/>
  <c r="J23" i="45"/>
  <c r="J22" i="45"/>
  <c r="J19" i="45"/>
  <c r="J18" i="45"/>
  <c r="J15" i="45"/>
  <c r="J14" i="45"/>
  <c r="J13" i="45"/>
  <c r="F12" i="45"/>
  <c r="J12" i="45" s="1"/>
  <c r="J11" i="45"/>
  <c r="F10" i="45"/>
  <c r="J10" i="45" s="1"/>
  <c r="J9" i="45"/>
  <c r="G18" i="7" l="1"/>
  <c r="G19" i="7"/>
  <c r="G20" i="7"/>
  <c r="G11" i="7"/>
  <c r="G9" i="7"/>
  <c r="G8" i="7"/>
  <c r="J56" i="42" l="1"/>
  <c r="J55" i="42"/>
  <c r="J54" i="42"/>
  <c r="J50" i="42"/>
  <c r="J49" i="42"/>
  <c r="J48" i="42"/>
  <c r="J38" i="42"/>
  <c r="J37" i="42"/>
  <c r="J36" i="42"/>
  <c r="J35" i="42"/>
  <c r="J32" i="42"/>
  <c r="J31" i="42"/>
  <c r="J30" i="42"/>
  <c r="J27" i="42"/>
  <c r="J26" i="42"/>
  <c r="J11" i="42"/>
  <c r="H7" i="42"/>
  <c r="J7" i="42" s="1"/>
  <c r="H8" i="42" l="1"/>
  <c r="J8" i="42" s="1"/>
  <c r="H6" i="42"/>
  <c r="J6" i="42" s="1"/>
  <c r="I18" i="34" l="1"/>
  <c r="I17" i="34"/>
  <c r="I16" i="34"/>
  <c r="I13" i="34"/>
  <c r="K13" i="34" s="1"/>
  <c r="K12" i="34"/>
  <c r="K9" i="34"/>
  <c r="K26" i="34"/>
  <c r="H49" i="40" l="1"/>
  <c r="J49" i="40" s="1"/>
  <c r="H48" i="40"/>
  <c r="J48" i="40" s="1"/>
  <c r="H42" i="40"/>
  <c r="J42" i="40" s="1"/>
  <c r="H40" i="40"/>
  <c r="J40" i="40" s="1"/>
  <c r="H39" i="40"/>
  <c r="J39" i="40" s="1"/>
  <c r="H29" i="40"/>
  <c r="H28" i="40"/>
  <c r="J28" i="40" s="1"/>
  <c r="H26" i="40"/>
  <c r="J26" i="40" s="1"/>
  <c r="H25" i="40"/>
  <c r="J25" i="40" s="1"/>
  <c r="H21" i="40"/>
  <c r="H20" i="40"/>
  <c r="J20" i="40" s="1"/>
  <c r="H18" i="40"/>
  <c r="J18" i="40" s="1"/>
  <c r="H17" i="40"/>
  <c r="J17" i="40" s="1"/>
  <c r="H16" i="40"/>
  <c r="H14" i="40"/>
  <c r="H13" i="40"/>
  <c r="H12" i="40"/>
  <c r="J12" i="40" s="1"/>
  <c r="H10" i="40"/>
  <c r="J10" i="40" s="1"/>
  <c r="H9" i="40"/>
  <c r="J9" i="40" s="1"/>
  <c r="I51" i="41"/>
  <c r="I41" i="41"/>
  <c r="K41" i="41" s="1"/>
  <c r="I38" i="41"/>
  <c r="I31" i="41"/>
  <c r="K31" i="41" s="1"/>
  <c r="I28" i="41"/>
  <c r="K28" i="41" s="1"/>
  <c r="I26" i="41"/>
  <c r="I22" i="41"/>
  <c r="K22" i="41" s="1"/>
  <c r="I21" i="41"/>
  <c r="I20" i="41"/>
  <c r="K20" i="41" s="1"/>
  <c r="I17" i="41"/>
  <c r="I15" i="41"/>
  <c r="I14" i="41"/>
  <c r="K14" i="41" s="1"/>
  <c r="I13" i="41"/>
  <c r="K13" i="41" s="1"/>
  <c r="H15" i="40" l="1"/>
  <c r="J15" i="40" s="1"/>
  <c r="H23" i="40"/>
  <c r="J23" i="40" s="1"/>
  <c r="H37" i="40"/>
  <c r="J37" i="40" s="1"/>
  <c r="H43" i="40"/>
  <c r="J43" i="40" s="1"/>
  <c r="H45" i="40"/>
  <c r="J45" i="40" s="1"/>
  <c r="J21" i="40"/>
  <c r="J29" i="40"/>
  <c r="J14" i="40"/>
  <c r="H22" i="40"/>
  <c r="J22" i="40" s="1"/>
  <c r="H30" i="40"/>
  <c r="J30" i="40" s="1"/>
  <c r="H44" i="40"/>
  <c r="J44" i="40" s="1"/>
  <c r="I47" i="41"/>
  <c r="K47" i="41" s="1"/>
  <c r="I42" i="41"/>
  <c r="K42" i="41" s="1"/>
  <c r="K51" i="41"/>
  <c r="H8" i="40"/>
  <c r="J8" i="40" s="1"/>
  <c r="J13" i="40"/>
  <c r="H24" i="40"/>
  <c r="J24" i="40" s="1"/>
  <c r="H38" i="40"/>
  <c r="J38" i="40" s="1"/>
  <c r="H46" i="40"/>
  <c r="J46" i="40" s="1"/>
  <c r="H11" i="40"/>
  <c r="J11" i="40" s="1"/>
  <c r="J16" i="40"/>
  <c r="H19" i="40"/>
  <c r="J19" i="40" s="1"/>
  <c r="H27" i="40"/>
  <c r="J27" i="40" s="1"/>
  <c r="H41" i="40"/>
  <c r="J41" i="40" s="1"/>
  <c r="H47" i="40"/>
  <c r="J47" i="40" s="1"/>
  <c r="K38" i="41"/>
  <c r="I43" i="41"/>
  <c r="K43" i="41" s="1"/>
  <c r="I48" i="41"/>
  <c r="K48" i="41" s="1"/>
  <c r="I23" i="41"/>
  <c r="K23" i="41" s="1"/>
  <c r="I46" i="41"/>
  <c r="K46" i="41" s="1"/>
  <c r="I37" i="41"/>
  <c r="K37" i="41" s="1"/>
  <c r="I49" i="41"/>
  <c r="K49" i="41" s="1"/>
  <c r="K17" i="41"/>
  <c r="K15" i="41"/>
  <c r="I19" i="41"/>
  <c r="K19" i="41" s="1"/>
  <c r="K26" i="41"/>
  <c r="I29" i="41"/>
  <c r="K29" i="41" s="1"/>
  <c r="K21" i="41"/>
  <c r="I27" i="41"/>
  <c r="K27" i="41" s="1"/>
  <c r="I16" i="41"/>
  <c r="K16" i="41" s="1"/>
  <c r="I11" i="28"/>
  <c r="J36" i="39"/>
  <c r="J34" i="39"/>
  <c r="J32" i="39"/>
  <c r="J31" i="39"/>
  <c r="J30" i="39"/>
  <c r="J29" i="39"/>
  <c r="J27" i="39"/>
  <c r="J25" i="39"/>
  <c r="J11" i="39"/>
  <c r="J10" i="39"/>
  <c r="J9" i="39"/>
  <c r="J8" i="39"/>
  <c r="J7" i="39"/>
  <c r="H23" i="38" l="1"/>
  <c r="L88" i="25"/>
  <c r="L85" i="25"/>
  <c r="L83" i="25"/>
  <c r="L82" i="25"/>
  <c r="L80" i="25"/>
  <c r="L79" i="25"/>
  <c r="L76" i="25"/>
  <c r="L73" i="25"/>
  <c r="L70" i="25"/>
  <c r="L47" i="25"/>
  <c r="L46" i="25"/>
  <c r="H64" i="13"/>
  <c r="L61" i="13"/>
  <c r="L60" i="13"/>
  <c r="L59" i="13"/>
  <c r="L58" i="13"/>
  <c r="L57" i="13"/>
  <c r="L56" i="13"/>
  <c r="L55" i="13"/>
  <c r="L54" i="13"/>
  <c r="L53" i="13"/>
  <c r="L52" i="13"/>
  <c r="L51" i="13"/>
  <c r="L50" i="13"/>
  <c r="L49" i="13"/>
  <c r="L48" i="13"/>
  <c r="L47" i="13"/>
  <c r="G14" i="7"/>
  <c r="J64" i="13" l="1"/>
  <c r="L64" i="13" s="1"/>
  <c r="K18" i="34" l="1"/>
  <c r="K17" i="34"/>
  <c r="K16" i="34"/>
  <c r="J22" i="38"/>
  <c r="J21" i="38"/>
  <c r="J19" i="38"/>
  <c r="J15" i="38"/>
  <c r="J16" i="38"/>
  <c r="J23" i="38"/>
  <c r="J20" i="38"/>
  <c r="J11" i="38"/>
  <c r="J10" i="38"/>
  <c r="J9" i="38"/>
  <c r="J8" i="38"/>
  <c r="J14" i="38"/>
  <c r="J7" i="38"/>
  <c r="F90" i="36" l="1"/>
  <c r="F89" i="36"/>
  <c r="F87" i="36"/>
  <c r="F86" i="36"/>
  <c r="F85" i="36"/>
  <c r="F84" i="36"/>
  <c r="F82" i="36"/>
  <c r="F81" i="36"/>
  <c r="F80" i="36"/>
  <c r="F79" i="36"/>
  <c r="F78" i="36"/>
  <c r="F77" i="36"/>
  <c r="F75" i="36"/>
  <c r="F74" i="36"/>
  <c r="F73" i="36"/>
  <c r="F72" i="36"/>
  <c r="F71" i="36"/>
  <c r="F70" i="36"/>
  <c r="F68" i="36"/>
  <c r="F67" i="36"/>
  <c r="F66" i="36"/>
  <c r="F65" i="36"/>
  <c r="F63" i="36"/>
  <c r="F62" i="36"/>
  <c r="F61" i="36"/>
  <c r="F60" i="36"/>
  <c r="F59" i="36"/>
  <c r="F58" i="36"/>
  <c r="F57" i="36"/>
  <c r="F55" i="36"/>
  <c r="F54" i="36"/>
  <c r="F53" i="36"/>
  <c r="F52" i="36"/>
  <c r="F51" i="36"/>
  <c r="F50" i="36"/>
  <c r="F49" i="36"/>
  <c r="F48" i="36"/>
  <c r="F47" i="36"/>
  <c r="F45" i="36"/>
  <c r="F44" i="36"/>
  <c r="F43" i="36"/>
  <c r="F42" i="36"/>
  <c r="F41" i="36"/>
  <c r="F40" i="36"/>
  <c r="F39" i="36"/>
  <c r="F38" i="36"/>
  <c r="F37" i="36"/>
  <c r="F35" i="36"/>
  <c r="F34" i="36"/>
  <c r="F33" i="36"/>
  <c r="F32" i="36"/>
  <c r="F31" i="36"/>
  <c r="F30" i="36"/>
  <c r="F29" i="36"/>
  <c r="F28" i="36"/>
  <c r="F27" i="36"/>
  <c r="F25" i="36"/>
  <c r="F24" i="36"/>
  <c r="F23" i="36"/>
  <c r="F22" i="36"/>
  <c r="F21" i="36"/>
  <c r="F20" i="36"/>
  <c r="F19" i="36"/>
  <c r="F18" i="36"/>
  <c r="F17" i="36"/>
  <c r="F15" i="36"/>
  <c r="F14" i="36"/>
  <c r="F13" i="36"/>
  <c r="F12" i="36"/>
  <c r="F11" i="36"/>
  <c r="F10" i="36"/>
  <c r="F9" i="36"/>
  <c r="F8" i="36"/>
  <c r="F7" i="36"/>
  <c r="L20" i="26"/>
  <c r="L14" i="26" l="1"/>
  <c r="L13" i="26"/>
  <c r="K51" i="34"/>
  <c r="K50" i="34"/>
  <c r="K49" i="34"/>
  <c r="K48" i="34"/>
  <c r="K43" i="34"/>
  <c r="K42" i="34"/>
  <c r="K41" i="34"/>
  <c r="K40" i="34"/>
  <c r="K39" i="34"/>
  <c r="K38" i="34"/>
  <c r="K37" i="34"/>
  <c r="K36" i="34"/>
  <c r="K19" i="34"/>
  <c r="K25" i="34"/>
  <c r="K23" i="34"/>
  <c r="K22" i="34"/>
  <c r="L27" i="25"/>
  <c r="L32" i="25"/>
  <c r="L30" i="25"/>
  <c r="L28" i="25"/>
  <c r="K37" i="28" l="1"/>
  <c r="K36" i="28"/>
  <c r="K35" i="28"/>
  <c r="K34" i="28"/>
  <c r="K33" i="28"/>
  <c r="K32" i="28"/>
  <c r="K31" i="28"/>
  <c r="K30" i="28"/>
  <c r="K26" i="28"/>
  <c r="K25" i="28"/>
  <c r="K38" i="28"/>
  <c r="K21" i="28"/>
  <c r="K17" i="28"/>
  <c r="I19" i="28"/>
  <c r="I18" i="28"/>
  <c r="K18" i="28" s="1"/>
  <c r="I13" i="28"/>
  <c r="I20" i="28" l="1"/>
  <c r="K20" i="28" s="1"/>
  <c r="K19" i="28"/>
  <c r="I22" i="28"/>
  <c r="K22" i="28" s="1"/>
  <c r="I16" i="28"/>
  <c r="K16" i="28" s="1"/>
  <c r="I7" i="28" l="1"/>
  <c r="K7" i="28" s="1"/>
  <c r="L23" i="13"/>
  <c r="L21" i="13"/>
  <c r="L12" i="13"/>
  <c r="L14" i="13"/>
  <c r="G10" i="7"/>
  <c r="O26" i="24" l="1"/>
  <c r="K20" i="24"/>
  <c r="O20" i="24" s="1"/>
  <c r="O24" i="24"/>
  <c r="O15" i="24" l="1"/>
  <c r="O16" i="24"/>
  <c r="O13" i="24"/>
  <c r="O18" i="24"/>
  <c r="O17" i="24"/>
  <c r="L24" i="26"/>
  <c r="J34" i="25" l="1"/>
  <c r="L34" i="25" s="1"/>
  <c r="K7" i="10"/>
  <c r="J7" i="30" l="1"/>
  <c r="J18" i="30"/>
  <c r="L42" i="26"/>
  <c r="L41" i="26"/>
  <c r="L40" i="26"/>
  <c r="L37" i="26"/>
  <c r="L36" i="26"/>
  <c r="L35" i="26"/>
  <c r="L39" i="26"/>
  <c r="L34" i="26"/>
  <c r="L19" i="26"/>
  <c r="L18" i="26"/>
  <c r="L17" i="26"/>
  <c r="K29" i="34" l="1"/>
  <c r="K30" i="34"/>
  <c r="K31" i="34"/>
  <c r="K11" i="34"/>
  <c r="K15" i="34"/>
  <c r="K10" i="34"/>
  <c r="K8" i="34"/>
  <c r="J41" i="36"/>
  <c r="J38" i="36"/>
  <c r="J39" i="36"/>
  <c r="J40" i="36"/>
  <c r="J42" i="36"/>
  <c r="J43" i="36"/>
  <c r="J37" i="36"/>
  <c r="J27" i="36"/>
  <c r="J90" i="36" l="1"/>
  <c r="J89" i="36"/>
  <c r="J87" i="36"/>
  <c r="J86" i="36"/>
  <c r="J85" i="36"/>
  <c r="J84" i="36"/>
  <c r="J82" i="36"/>
  <c r="J81" i="36"/>
  <c r="J80" i="36"/>
  <c r="J79" i="36"/>
  <c r="J78" i="36"/>
  <c r="J77" i="36"/>
  <c r="J75" i="36"/>
  <c r="J74" i="36"/>
  <c r="J73" i="36"/>
  <c r="J72" i="36"/>
  <c r="J71" i="36"/>
  <c r="J70" i="36"/>
  <c r="J68" i="36"/>
  <c r="J67" i="36"/>
  <c r="J66" i="36"/>
  <c r="J65" i="36"/>
  <c r="J63" i="36"/>
  <c r="J62" i="36"/>
  <c r="J61" i="36"/>
  <c r="J60" i="36"/>
  <c r="J59" i="36"/>
  <c r="J58" i="36"/>
  <c r="J57" i="36"/>
  <c r="J55" i="36"/>
  <c r="J54" i="36"/>
  <c r="J53" i="36"/>
  <c r="J52" i="36"/>
  <c r="J51" i="36"/>
  <c r="J50" i="36"/>
  <c r="J49" i="36"/>
  <c r="J48" i="36"/>
  <c r="J47" i="36"/>
  <c r="J45" i="36"/>
  <c r="J44" i="36"/>
  <c r="J35" i="36"/>
  <c r="J34" i="36"/>
  <c r="J33" i="36"/>
  <c r="J32" i="36"/>
  <c r="J31" i="36"/>
  <c r="J30" i="36"/>
  <c r="J29" i="36"/>
  <c r="J28" i="36"/>
  <c r="J25" i="36"/>
  <c r="J24" i="36"/>
  <c r="J23" i="36"/>
  <c r="J22" i="36"/>
  <c r="J21" i="36"/>
  <c r="J20" i="36"/>
  <c r="J19" i="36"/>
  <c r="J18" i="36"/>
  <c r="J17" i="36"/>
  <c r="J15" i="36"/>
  <c r="J14" i="36"/>
  <c r="J13" i="36"/>
  <c r="J12" i="36"/>
  <c r="J11" i="36"/>
  <c r="J10" i="36"/>
  <c r="J9" i="36"/>
  <c r="J8" i="36"/>
  <c r="J7" i="36"/>
  <c r="K14" i="7" l="1"/>
  <c r="K20" i="7"/>
  <c r="K19" i="7"/>
  <c r="K18" i="7"/>
  <c r="L30" i="13" l="1"/>
  <c r="L29" i="13"/>
  <c r="L28" i="13"/>
  <c r="L27" i="13"/>
  <c r="L26" i="13"/>
  <c r="L22" i="13"/>
  <c r="L20" i="13"/>
  <c r="L19" i="13"/>
  <c r="L18" i="13"/>
  <c r="L17" i="13"/>
  <c r="L13" i="13"/>
  <c r="L11" i="13"/>
  <c r="L10" i="13"/>
  <c r="L9" i="13"/>
  <c r="L8" i="13"/>
  <c r="K11" i="7" l="1"/>
  <c r="K10" i="7"/>
  <c r="K9" i="7"/>
  <c r="K8" i="7"/>
  <c r="O14" i="24" l="1"/>
  <c r="L23" i="25"/>
  <c r="L22" i="25"/>
  <c r="L19" i="25"/>
  <c r="L18" i="25"/>
  <c r="L17" i="25"/>
  <c r="L16" i="25"/>
  <c r="L12" i="25"/>
  <c r="L11" i="25"/>
  <c r="L10" i="25"/>
  <c r="K13" i="28" l="1"/>
  <c r="K11" i="28"/>
  <c r="I9" i="28"/>
  <c r="K9" i="28" s="1"/>
  <c r="K8" i="28"/>
  <c r="K12" i="28" l="1"/>
  <c r="I10" i="28"/>
  <c r="K10" i="28" s="1"/>
  <c r="J9" i="6" l="1"/>
  <c r="L11" i="26" l="1"/>
  <c r="L9" i="26"/>
  <c r="M10" i="1" l="1"/>
  <c r="M9" i="1"/>
  <c r="J26" i="6" l="1"/>
  <c r="L26" i="6" s="1"/>
  <c r="J23" i="6"/>
  <c r="L23" i="6" s="1"/>
  <c r="L14" i="6"/>
  <c r="L11" i="6"/>
  <c r="L9" i="6"/>
  <c r="L8" i="6"/>
  <c r="O35" i="1"/>
  <c r="O33" i="1"/>
  <c r="M31" i="1"/>
  <c r="O31" i="1" s="1"/>
  <c r="M30" i="1"/>
  <c r="O30" i="1" s="1"/>
  <c r="M29" i="1"/>
  <c r="O29" i="1" s="1"/>
  <c r="M26" i="1"/>
  <c r="O26" i="1" s="1"/>
  <c r="M25" i="1"/>
  <c r="O25" i="1" s="1"/>
  <c r="M24" i="1"/>
  <c r="O24" i="1" s="1"/>
  <c r="M20" i="1"/>
  <c r="O20" i="1" s="1"/>
  <c r="M18" i="1"/>
  <c r="O18" i="1" s="1"/>
  <c r="M17" i="1"/>
  <c r="O17" i="1" s="1"/>
  <c r="O10" i="1"/>
  <c r="O9" i="1"/>
  <c r="J12" i="6" l="1"/>
  <c r="L12" i="6" s="1"/>
  <c r="J20" i="6"/>
  <c r="L20" i="6" s="1"/>
  <c r="J34" i="6"/>
  <c r="L34" i="6" s="1"/>
  <c r="J15" i="6"/>
  <c r="L15" i="6" s="1"/>
  <c r="J29" i="6"/>
  <c r="L29" i="6" s="1"/>
  <c r="L32" i="26" l="1"/>
  <c r="L31" i="26"/>
  <c r="L30" i="26"/>
  <c r="L29" i="26"/>
  <c r="L27" i="26"/>
  <c r="L26" i="26"/>
  <c r="L25" i="26"/>
  <c r="J11" i="30" l="1"/>
  <c r="J12" i="30"/>
  <c r="J13" i="30"/>
  <c r="J14" i="30"/>
  <c r="J15" i="30"/>
  <c r="J16" i="30"/>
  <c r="J17" i="30"/>
  <c r="K8" i="10" l="1"/>
  <c r="H9" i="33" l="1"/>
  <c r="J9" i="33" s="1"/>
  <c r="H18" i="33"/>
  <c r="J18" i="33" s="1"/>
  <c r="H20" i="33"/>
  <c r="J20" i="33" s="1"/>
  <c r="K10" i="10"/>
  <c r="K9" i="10"/>
  <c r="J18" i="14"/>
  <c r="J17" i="14"/>
  <c r="J16" i="14"/>
  <c r="J15" i="14"/>
  <c r="J14" i="14"/>
  <c r="J13" i="14"/>
  <c r="J12" i="14"/>
  <c r="J11" i="14"/>
  <c r="J10" i="14"/>
  <c r="J9" i="14"/>
  <c r="J8" i="14"/>
  <c r="J12" i="2"/>
  <c r="J11" i="2"/>
  <c r="J10" i="2"/>
  <c r="J9"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Bell, John</author>
  </authors>
  <commentList>
    <comment ref="B63" authorId="0" shapeId="0" xr:uid="{DEB9B76C-5907-496F-90AD-E6B2A6193D12}">
      <text>
        <r>
          <rPr>
            <b/>
            <sz val="9"/>
            <color indexed="81"/>
            <rFont val="Tahoma"/>
            <family val="2"/>
          </rPr>
          <t>Bell, John:</t>
        </r>
        <r>
          <rPr>
            <sz val="9"/>
            <color indexed="81"/>
            <rFont val="Tahoma"/>
            <family val="2"/>
          </rPr>
          <t xml:space="preserve">
Are these not the same as on CS&amp;L 1 large events that we are advised not to list?</t>
        </r>
      </text>
    </comment>
  </commentList>
</comments>
</file>

<file path=xl/sharedStrings.xml><?xml version="1.0" encoding="utf-8"?>
<sst xmlns="http://schemas.openxmlformats.org/spreadsheetml/2006/main" count="2191" uniqueCount="1018">
  <si>
    <t/>
  </si>
  <si>
    <t>At Cost</t>
  </si>
  <si>
    <t>Valuation Fee</t>
  </si>
  <si>
    <t>Per copy of order</t>
  </si>
  <si>
    <t>Tree Preservation Orders</t>
  </si>
  <si>
    <t>Compilation of Agreement.  Minimum charge increased at Officer's discretion</t>
  </si>
  <si>
    <t xml:space="preserve">Notice requested  </t>
  </si>
  <si>
    <t>Planning Decision Notices</t>
  </si>
  <si>
    <t>Planning Applications - Weekly Press Lists</t>
  </si>
  <si>
    <t>A3 size</t>
  </si>
  <si>
    <t>A4 size and foolscap</t>
  </si>
  <si>
    <t xml:space="preserve">Photocopying - (per sheet)               </t>
  </si>
  <si>
    <t>From Paper Roll Larger than A1 Size</t>
  </si>
  <si>
    <t>A1 Size</t>
  </si>
  <si>
    <t>A2 Size</t>
  </si>
  <si>
    <t>Dyeline Prints (Any type, with due regard to copyright restrictions)</t>
  </si>
  <si>
    <t>Parish/Town Councils Per Annum</t>
  </si>
  <si>
    <t>Single Agenda</t>
  </si>
  <si>
    <t>Per Annum</t>
  </si>
  <si>
    <t>Minutes/Agendas</t>
  </si>
  <si>
    <t>Administration Charge for Services Rendered</t>
  </si>
  <si>
    <t>Note: Members of the public may only inspect background documents 3 days prior to Committee date or thereafter.</t>
  </si>
  <si>
    <t>c</t>
  </si>
  <si>
    <t>b</t>
  </si>
  <si>
    <t>a</t>
  </si>
  <si>
    <t>Access to Information/Inspection of Background Documents</t>
  </si>
  <si>
    <t>General Administration</t>
  </si>
  <si>
    <t>£      p</t>
  </si>
  <si>
    <t>Total Charge</t>
  </si>
  <si>
    <t>VAT</t>
  </si>
  <si>
    <t>Basic Charge</t>
  </si>
  <si>
    <t>2000/2001</t>
  </si>
  <si>
    <t>Local Search Fees</t>
  </si>
  <si>
    <t xml:space="preserve"> </t>
  </si>
  <si>
    <t>Taxi Licences</t>
  </si>
  <si>
    <t>Services Rendered or Performed</t>
  </si>
  <si>
    <t>Provision of Environmental Information</t>
  </si>
  <si>
    <t>Report on Inspection of Dwelling</t>
  </si>
  <si>
    <t>Grant of Annual Consent</t>
  </si>
  <si>
    <t>Grant of Annual Licence</t>
  </si>
  <si>
    <t>Sex Establishments</t>
  </si>
  <si>
    <t>Skin Piercing</t>
  </si>
  <si>
    <t>Licences</t>
  </si>
  <si>
    <t>Issue of Certificate</t>
  </si>
  <si>
    <t>Export of Food Products</t>
  </si>
  <si>
    <t>Total charge</t>
  </si>
  <si>
    <t>During 5 days prior to Committee date only</t>
  </si>
  <si>
    <t>Charge per document (after Committee date)</t>
  </si>
  <si>
    <t>Where documents are listed under a general description (after Committee date)</t>
  </si>
  <si>
    <t>Dog Control (Release of an impounded Stray Dog)</t>
  </si>
  <si>
    <t>Application to vary to specify individual as premises supervisor</t>
  </si>
  <si>
    <t>Notification of change of name or alteration of club rules</t>
  </si>
  <si>
    <t>Premises Licences</t>
  </si>
  <si>
    <t>Particular types of premises which do not have non-domestic rateable values would be allocated to Band A</t>
  </si>
  <si>
    <t>The various non-domestic rateable values should be allocated to bands in the following way:</t>
  </si>
  <si>
    <t>The annual charges payable by those holding licences and club premises certificates:</t>
  </si>
  <si>
    <t>BAND A</t>
  </si>
  <si>
    <t>BAND B</t>
  </si>
  <si>
    <t>BAND C</t>
  </si>
  <si>
    <t>BAND D</t>
  </si>
  <si>
    <t>BAND E</t>
  </si>
  <si>
    <t>Note:*Non-Domestic rateable value</t>
  </si>
  <si>
    <t>*£0-£4,300</t>
  </si>
  <si>
    <t>*£4,301-£33,000</t>
  </si>
  <si>
    <t>*£33,001-£87,000</t>
  </si>
  <si>
    <t>*£87,001-£125,000</t>
  </si>
  <si>
    <t>*£125,001 and over</t>
  </si>
  <si>
    <t>Number of people</t>
  </si>
  <si>
    <t>Section 52 Agreement</t>
  </si>
  <si>
    <t>Per copy of Agreement</t>
  </si>
  <si>
    <t>20,000-29,999</t>
  </si>
  <si>
    <t>5,000-9,999</t>
  </si>
  <si>
    <t>10,000-14,999</t>
  </si>
  <si>
    <t>15,000-19,999</t>
  </si>
  <si>
    <t>30,000-39,999</t>
  </si>
  <si>
    <t>50,000-59,999</t>
  </si>
  <si>
    <t>60,000-69,999</t>
  </si>
  <si>
    <t>70,000-79,999</t>
  </si>
  <si>
    <t>80,000-89,999</t>
  </si>
  <si>
    <t>90,000 and over</t>
  </si>
  <si>
    <t>Application for a grant or renewal of personal licence</t>
  </si>
  <si>
    <t>Application for a provisional statement where premises being built, etc</t>
  </si>
  <si>
    <t xml:space="preserve">Notification of change of name or address </t>
  </si>
  <si>
    <t>Application for transfer of premises licence</t>
  </si>
  <si>
    <t>Interim authority notice following death etc. of licence holder</t>
  </si>
  <si>
    <t>Theft, loss etc of temporary event notice</t>
  </si>
  <si>
    <t>Theft, loss etc of personal licence</t>
  </si>
  <si>
    <t>Duty to notify change of name or address</t>
  </si>
  <si>
    <t>Right of freeholder etc to be notified of licensing matters</t>
  </si>
  <si>
    <t>40,000-49,999</t>
  </si>
  <si>
    <t>Miscellaneous Fees</t>
  </si>
  <si>
    <t>240 Litre Bin</t>
  </si>
  <si>
    <t>360 Litre Bin</t>
  </si>
  <si>
    <t>660 Litre Bin</t>
  </si>
  <si>
    <t xml:space="preserve">1,100 Litre Bin </t>
  </si>
  <si>
    <t>1,100 Litre Bin</t>
  </si>
  <si>
    <t>Public Sewer Searches</t>
  </si>
  <si>
    <t>Note: Fees determined by Government</t>
  </si>
  <si>
    <t>Section 106 Agreements</t>
  </si>
  <si>
    <t>Libraries</t>
  </si>
  <si>
    <t>-</t>
  </si>
  <si>
    <t xml:space="preserve">*No fee or annual charge would be payable by church halls, chapel halls or other premises of a similar nature and village halls, parish and community halls or other premises of a similar nature for a premises licence authorising only the provision of regulated entertainment. No fee or annual charge would be payable by a school providing education for pupils up to year 13 or a sixth form college for a premises licence authorising only the provision of regulated entertainment carried on by the school or sixth from college. </t>
  </si>
  <si>
    <t>Prices based upon a 3.6% increase, as advised by Phil Page,</t>
  </si>
  <si>
    <t>plus a £9 increase due to tax on disposal.</t>
  </si>
  <si>
    <t>Council Tax - Summons on application for Liability Order</t>
  </si>
  <si>
    <t>Council Tax - Costs of Liability Order hearing</t>
  </si>
  <si>
    <t>NNDR - Summons on application for Liability Order</t>
  </si>
  <si>
    <t>NNDR - Costs of Liability Order hearing</t>
  </si>
  <si>
    <t>Design Guide</t>
  </si>
  <si>
    <t>30 % + VAT</t>
  </si>
  <si>
    <t>Street Trading:</t>
  </si>
  <si>
    <t>Summons Costs - Council Tax/NNDR</t>
  </si>
  <si>
    <t>Note: Fees are determined by Government</t>
  </si>
  <si>
    <t>Cost per collection</t>
  </si>
  <si>
    <t xml:space="preserve">Planning Applications – Maps </t>
  </si>
  <si>
    <t>Up to 6 maps (one charge for the set):</t>
  </si>
  <si>
    <t xml:space="preserve"> 1:500 scale*</t>
  </si>
  <si>
    <t xml:space="preserve"> plus admin fee #</t>
  </si>
  <si>
    <t xml:space="preserve"> 1:1250 scale*</t>
  </si>
  <si>
    <t xml:space="preserve"> 1:2500 scale*</t>
  </si>
  <si>
    <t># Only one admin fee is charged regardless of the number of maps purchased.</t>
  </si>
  <si>
    <t>*All maps are provided by the National maps Centre and are subject to change if the O.S. increase their fees</t>
  </si>
  <si>
    <t>Abandoned vehicles</t>
  </si>
  <si>
    <t>Fees relating to applications for premises licences, club premises certificates, variations,</t>
  </si>
  <si>
    <t>Change of relevant registered address of club</t>
  </si>
  <si>
    <t>Rents &amp; Hired Facilities</t>
  </si>
  <si>
    <t>Nuisance parking</t>
  </si>
  <si>
    <t>If paid within 14 days</t>
  </si>
  <si>
    <t>Unauthorised distribution of free printed matter</t>
  </si>
  <si>
    <t>Local Plan</t>
  </si>
  <si>
    <t>*</t>
  </si>
  <si>
    <t>Home Improvement Agency:</t>
  </si>
  <si>
    <t>Agency Fees for balance of Grant-aided Works Above £5,000</t>
  </si>
  <si>
    <t>Fees and Charges</t>
  </si>
  <si>
    <t>Gambling:</t>
  </si>
  <si>
    <t>Please note that projects where more than 6 dwellings are proposed will be calculated on an individual basis</t>
  </si>
  <si>
    <t>Description</t>
  </si>
  <si>
    <t>Written Advice</t>
  </si>
  <si>
    <t>Meeting &amp; Written Advice</t>
  </si>
  <si>
    <t>1-2 dwellings</t>
  </si>
  <si>
    <t xml:space="preserve">Building Regulation Charges </t>
  </si>
  <si>
    <t>Charge per hour, minimum 1 hour</t>
  </si>
  <si>
    <t>Large Event  -  Environmental Health noise monitoring:</t>
  </si>
  <si>
    <t>Private Water Supplies:</t>
  </si>
  <si>
    <t>not exceeding £500</t>
  </si>
  <si>
    <t>Health Certificates (Environmental Health)</t>
  </si>
  <si>
    <t>* As approved by the Magistrates Court</t>
  </si>
  <si>
    <t>A4 &amp; A3 Colour Copies</t>
  </si>
  <si>
    <t>Small Repairs Fee - Estimates quoted at £15 per hour plus VAT (if applicable) plus cost of materials used</t>
  </si>
  <si>
    <t>The Charges for Environmental Information not covered above essentially cover:</t>
  </si>
  <si>
    <t>Reproduction of documents, 10p per A4 sheet</t>
  </si>
  <si>
    <t>Postage and other forms of transmission e.g. fax at cost</t>
  </si>
  <si>
    <t>The Policy and charges are under review and may be revised</t>
  </si>
  <si>
    <t>Pre-application meetings, written statements and enquiries made separately to Local Land Charge searches for environmental information. (Charge per hour, minimum 1 hr)</t>
  </si>
  <si>
    <t>Land Contamination Enquiry (Officer's time) ( Charge per hr, minimum 1 hr)</t>
  </si>
  <si>
    <t>Factual Statements (Charge per hr, minimum 1 hr)</t>
  </si>
  <si>
    <t xml:space="preserve"> 23 Litre Caddy </t>
  </si>
  <si>
    <t xml:space="preserve">140 Litre Bin </t>
  </si>
  <si>
    <t>Application for a new site licence</t>
  </si>
  <si>
    <t>14% of cost</t>
  </si>
  <si>
    <t>http://ecab.planningportal.co.uk/uploads/english_application_fees.pdf</t>
  </si>
  <si>
    <t>Food Hygiene Rating - Requested Revisit</t>
  </si>
  <si>
    <t xml:space="preserve">Failure to install smoke or carbon monoxide alarms in rental property </t>
  </si>
  <si>
    <t>Penalty Charge Notice</t>
  </si>
  <si>
    <t>Failure of letting agent/property manager to belong to property redress scheme</t>
  </si>
  <si>
    <t>Civil Penalty</t>
  </si>
  <si>
    <t>Disclosure and Barring Service check </t>
  </si>
  <si>
    <t>Zoos &amp; Dangerous Animals</t>
  </si>
  <si>
    <t>Other Services</t>
  </si>
  <si>
    <t>Appendix B</t>
  </si>
  <si>
    <t>Planning application fees are set by central government. Use this link to CLG planning portal.</t>
  </si>
  <si>
    <t>Charge</t>
  </si>
  <si>
    <t>£220 + VAT</t>
  </si>
  <si>
    <t>Commercial &amp; Schedule 1 Waste (Refuse)</t>
  </si>
  <si>
    <t>Commercial &amp; Schedule 1 Waste (Recycling)</t>
  </si>
  <si>
    <t>Commercial &amp; Schedule 1 Waste (Food)</t>
  </si>
  <si>
    <t>Planning Services</t>
  </si>
  <si>
    <t>Resources</t>
  </si>
  <si>
    <t>Community Safety &amp; Licensing</t>
  </si>
  <si>
    <t>Community Safety &amp; Licensing (Licensing Act 2003)</t>
  </si>
  <si>
    <t>Environmental Services</t>
  </si>
  <si>
    <t>180 Litre Bin (Schedule 1 only)</t>
  </si>
  <si>
    <t>South Oxfordshire District Council</t>
  </si>
  <si>
    <t>Table A Standard Charges for New Built Dwellings</t>
  </si>
  <si>
    <t>Code</t>
  </si>
  <si>
    <t>Full Plans Charge</t>
  </si>
  <si>
    <t>(£) (exc VAT)</t>
  </si>
  <si>
    <t>(£) (inc VAT)</t>
  </si>
  <si>
    <t>Building Notice Charge</t>
  </si>
  <si>
    <t>A02</t>
  </si>
  <si>
    <t>Notes:</t>
  </si>
  <si>
    <t>Dwellings includes flats</t>
  </si>
  <si>
    <t>Supplementary charge may be applied where assessment factors change and/or actual time spent is greater that original estimate</t>
  </si>
  <si>
    <t>Dwellings greater than 500m2 - Seek individual charge</t>
  </si>
  <si>
    <t>Developments exceeding 2 units - Seek individual charge</t>
  </si>
  <si>
    <t>Conversion of building to form more or fewer dwellings - Seek individual charge</t>
  </si>
  <si>
    <t>B01</t>
  </si>
  <si>
    <t>B1A</t>
  </si>
  <si>
    <t>B02</t>
  </si>
  <si>
    <t>B3A</t>
  </si>
  <si>
    <t>B04</t>
  </si>
  <si>
    <t>B06</t>
  </si>
  <si>
    <t>B07</t>
  </si>
  <si>
    <t>B08</t>
  </si>
  <si>
    <t>B09</t>
  </si>
  <si>
    <t>B10</t>
  </si>
  <si>
    <t>As for similar sized/storied extension</t>
  </si>
  <si>
    <t>Table B - Standard Charges for extensions to a single building</t>
  </si>
  <si>
    <t>Detached building that is ancillary to a dwelling</t>
  </si>
  <si>
    <t>Table C - Alterations to a single dwelling</t>
  </si>
  <si>
    <t>B52</t>
  </si>
  <si>
    <t>B56</t>
  </si>
  <si>
    <t>B57</t>
  </si>
  <si>
    <t>B58</t>
  </si>
  <si>
    <t>B5B</t>
  </si>
  <si>
    <t>Conversion of a garage to habitable space, floor area not exceeding 40m2</t>
  </si>
  <si>
    <t>Alterations, estimated cost exceeding £5,000 but not exceeding £10,000</t>
  </si>
  <si>
    <t>Alterations, estimated cost exceeding £10,000 but not exceeding £20,000</t>
  </si>
  <si>
    <t>Notes: To be read in conjunction with tables</t>
  </si>
  <si>
    <t>A 50% reduction will apply to the charge for the alteration where the work is carried out at the same time as an extension shown in table B.</t>
  </si>
  <si>
    <t>Seek an individual charge for all other work</t>
  </si>
  <si>
    <t>A supplementary charge may be applied where assessment factors change and/or actual time spent is greater that original estimate</t>
  </si>
  <si>
    <t>WHERE THE PROPOSAL INVOLVES MORE THAN TWO CATEGORIES OF WORK SEEK AN INDIVIDUAL CHARGE</t>
  </si>
  <si>
    <t>Note: Seek an individual charge for all other work</t>
  </si>
  <si>
    <t>Main Hall</t>
  </si>
  <si>
    <t>Main Room</t>
  </si>
  <si>
    <t>Southern Community Centre - Hire Rates</t>
  </si>
  <si>
    <t>Northern Neighbourhood Community Centre - Hire Rates</t>
  </si>
  <si>
    <t>Wallingford</t>
  </si>
  <si>
    <t>Thame</t>
  </si>
  <si>
    <t>New licence applications</t>
  </si>
  <si>
    <t xml:space="preserve">Variation of premises licence </t>
  </si>
  <si>
    <t>Admin Fee</t>
  </si>
  <si>
    <t>Trading on the Highway</t>
  </si>
  <si>
    <t xml:space="preserve">Driver knowledge test </t>
  </si>
  <si>
    <t>Application fee</t>
  </si>
  <si>
    <t>Licence issue fee</t>
  </si>
  <si>
    <t>Licence issue fee each additional activity</t>
  </si>
  <si>
    <t>Dangerous wild animal licence</t>
  </si>
  <si>
    <t>Dangerous wild animal licence renewal</t>
  </si>
  <si>
    <t>Application fee each additional activity</t>
  </si>
  <si>
    <t>Renewal fee</t>
  </si>
  <si>
    <t>Renewal fee each additional activity</t>
  </si>
  <si>
    <t>Registration Fee - Premises including one operator</t>
  </si>
  <si>
    <t>Food premises register: per copy</t>
  </si>
  <si>
    <t>Kennelling - charge per night</t>
  </si>
  <si>
    <t>Stray Dog collection - in hours</t>
  </si>
  <si>
    <t>Stray Dog collection - out of hours</t>
  </si>
  <si>
    <t>Vets inspection will be arranged by the council and invoices separately</t>
  </si>
  <si>
    <t>Zoo Licence (4 years)</t>
  </si>
  <si>
    <t>Zoos Licence renewal (6 years)</t>
  </si>
  <si>
    <t>Vets inspections will be arranged by the council and recharged separately</t>
  </si>
  <si>
    <t>Site licence transfer application fee</t>
  </si>
  <si>
    <t>Site licence alterations application fee</t>
  </si>
  <si>
    <t>Application for annual site licence</t>
  </si>
  <si>
    <t>Street Naming and Numbering New Properties</t>
  </si>
  <si>
    <t>Changing a house name or address</t>
  </si>
  <si>
    <t>Naming and numbering of new properties including commercial buildings</t>
  </si>
  <si>
    <t>1-2 units</t>
  </si>
  <si>
    <t>3-4 units</t>
  </si>
  <si>
    <t>5-10 units</t>
  </si>
  <si>
    <t>11-20 units</t>
  </si>
  <si>
    <t>21-30 units</t>
  </si>
  <si>
    <t>31-40 units</t>
  </si>
  <si>
    <t>41-50 units</t>
  </si>
  <si>
    <t>Risk Assessment Review (every 5 years)</t>
  </si>
  <si>
    <t>New Risk Assessment (every 5 years)</t>
  </si>
  <si>
    <t>Sampling visit/Simple Investigation</t>
  </si>
  <si>
    <t>Complex Investigation</t>
  </si>
  <si>
    <t>Sample Analysis  - laboratory fees plus courier fees</t>
  </si>
  <si>
    <t>Variable</t>
  </si>
  <si>
    <t>Bulky household waste charges - first 3 items</t>
  </si>
  <si>
    <t>Dog bin emptying - cost per bin per week</t>
  </si>
  <si>
    <t>Failure to comply with a Community Protection Notice</t>
  </si>
  <si>
    <t>Failure to comply with a Public Space Protection Notice</t>
  </si>
  <si>
    <t>CCTV Footage - per request</t>
  </si>
  <si>
    <t>Category risk rating</t>
  </si>
  <si>
    <t>Cat. A (inspect every 12 months)</t>
  </si>
  <si>
    <t>Cat. B (inspect every 18 months)</t>
  </si>
  <si>
    <t>Cat. C (inspect every 24 months)</t>
  </si>
  <si>
    <t>Cat. D (inspect every 36 months)</t>
  </si>
  <si>
    <t>Medium sites (11 - 50 homes)</t>
  </si>
  <si>
    <t>Very large sites (101+ homes)</t>
  </si>
  <si>
    <t>Large sites (51-100 homes)</t>
  </si>
  <si>
    <t>Small sites (3 - 10 homes)</t>
  </si>
  <si>
    <t>No charge</t>
  </si>
  <si>
    <t>Sites with under 3 homes</t>
  </si>
  <si>
    <t>Mobile home parks</t>
  </si>
  <si>
    <t>Issue fee</t>
  </si>
  <si>
    <t>Total fee</t>
  </si>
  <si>
    <t>Number of bedrooms</t>
  </si>
  <si>
    <t>2021/22</t>
  </si>
  <si>
    <t>Additional inspection(s) requested by Landlord</t>
  </si>
  <si>
    <t>Renewal of licence</t>
  </si>
  <si>
    <t>House in Multiple Occupation (HMO)</t>
  </si>
  <si>
    <t>Verification of UK accommodation</t>
  </si>
  <si>
    <t>Choice based letting. Successful advert charge to main Registered Providers</t>
  </si>
  <si>
    <t>Housing Needs</t>
  </si>
  <si>
    <t>2020/21</t>
  </si>
  <si>
    <t>Rescore inspection fee (when requested by the operator)</t>
  </si>
  <si>
    <t>Registration Fee - Additional operator at a registered premises</t>
  </si>
  <si>
    <t>Amendments to premises (please contact the Food and Safety team before applying to amend)</t>
  </si>
  <si>
    <t>Duplicate certificate</t>
  </si>
  <si>
    <t>Scrap metal dealer licences (must be renewed every 3 years)</t>
  </si>
  <si>
    <t>Site licence - new application</t>
  </si>
  <si>
    <t>Site licence - renewal</t>
  </si>
  <si>
    <t>Mobile collector - new application</t>
  </si>
  <si>
    <t>Mobile collector - renewal</t>
  </si>
  <si>
    <t>If premises Primarily for the supply of alcohol</t>
  </si>
  <si>
    <t>Bingo Premises:</t>
  </si>
  <si>
    <t>New application</t>
  </si>
  <si>
    <t>New application with Transitional Statement</t>
  </si>
  <si>
    <t>Variation application</t>
  </si>
  <si>
    <t>Transfer application</t>
  </si>
  <si>
    <t>Provisional statement</t>
  </si>
  <si>
    <t>Annual fee</t>
  </si>
  <si>
    <t>Copy of licence</t>
  </si>
  <si>
    <t>Notification of change</t>
  </si>
  <si>
    <t>Adult Gaming Centre</t>
  </si>
  <si>
    <t>Family Entertainment Centre</t>
  </si>
  <si>
    <t>Betting Premises - Track</t>
  </si>
  <si>
    <t>Betting Premises - Other</t>
  </si>
  <si>
    <t>Gaming Machine Permits</t>
  </si>
  <si>
    <t>New application - New operator</t>
  </si>
  <si>
    <t>New application - Existing operator</t>
  </si>
  <si>
    <t>Change of details</t>
  </si>
  <si>
    <t>Copy of permit</t>
  </si>
  <si>
    <t>Unlicensed Family Entertainment Centre Gaming Machine Permits</t>
  </si>
  <si>
    <t>Club Gaming Permits</t>
  </si>
  <si>
    <t>New fast track application</t>
  </si>
  <si>
    <t>Club Machine Permits</t>
  </si>
  <si>
    <t>Prize Gaming Permits</t>
  </si>
  <si>
    <t>Small Society Lottery Registration</t>
  </si>
  <si>
    <t>First Registration</t>
  </si>
  <si>
    <t>Hackney carriage and Private Hire badge</t>
  </si>
  <si>
    <t>DVLA mandate fee</t>
  </si>
  <si>
    <t>Safeguarding and disability awareness training</t>
  </si>
  <si>
    <t>Driver Licences (3 year licence)</t>
  </si>
  <si>
    <t>Private hire plate exemption (operator of 10 vehicles and over)</t>
  </si>
  <si>
    <t>Private hire operator's licence for 1 - 2 vehicles</t>
  </si>
  <si>
    <t>Private hire operator's licence for 3 - 4 vehicles</t>
  </si>
  <si>
    <t>Private hire operator's licence for 5 - 14 vehicles</t>
  </si>
  <si>
    <t>Private hire operator's licence for 15+ vehicles</t>
  </si>
  <si>
    <t>Change of operating base address</t>
  </si>
  <si>
    <t>NOTE:</t>
  </si>
  <si>
    <t>* Low emission vehicle on any vehicle in Vehicle Tax band B of 110g/km or below</t>
  </si>
  <si>
    <t>Residential</t>
  </si>
  <si>
    <t>LLC1 (Registers only)</t>
  </si>
  <si>
    <t>CON29O Optional enquiries 5 - 21</t>
  </si>
  <si>
    <t>CON29O enquiry 22</t>
  </si>
  <si>
    <t>Additional parcels of land - LLC1</t>
  </si>
  <si>
    <t>Additional parcels of land - CON29</t>
  </si>
  <si>
    <t>CON29 only</t>
  </si>
  <si>
    <t>Commercial</t>
  </si>
  <si>
    <t>Copy Documents</t>
  </si>
  <si>
    <t>Legal agreements (S106, S38 and S52)</t>
  </si>
  <si>
    <t>Tree preservation orders</t>
  </si>
  <si>
    <t>Enforcement notices</t>
  </si>
  <si>
    <t>Breach of condition notices</t>
  </si>
  <si>
    <t>Planning contravention notices</t>
  </si>
  <si>
    <t>Advance payments code notice</t>
  </si>
  <si>
    <t>Smoke control orders</t>
  </si>
  <si>
    <t>Article 4 direction</t>
  </si>
  <si>
    <t>Stop notice</t>
  </si>
  <si>
    <t>High hedge notice</t>
  </si>
  <si>
    <t>Copy of local search</t>
  </si>
  <si>
    <t>3-4 dwellings</t>
  </si>
  <si>
    <t>5-9 dwellings</t>
  </si>
  <si>
    <t>10-50 dwellings</t>
  </si>
  <si>
    <t>51-199 dwellings</t>
  </si>
  <si>
    <t>200+ dwellings</t>
  </si>
  <si>
    <t>Bespoke</t>
  </si>
  <si>
    <t>£690.15 + VAT</t>
  </si>
  <si>
    <t>£807.41 + VAT</t>
  </si>
  <si>
    <t>£924.66 + VAT</t>
  </si>
  <si>
    <t>£1,287.63 + VAT</t>
  </si>
  <si>
    <t>£1,981.66 + VAT</t>
  </si>
  <si>
    <t>£2,872.43 + VAT</t>
  </si>
  <si>
    <t>£807.13 + VAT</t>
  </si>
  <si>
    <t>£1,033.18 + VAT</t>
  </si>
  <si>
    <t>£1,324.16 + VAT</t>
  </si>
  <si>
    <t>£1,683.57 + VAT</t>
  </si>
  <si>
    <t>Site Visit &amp; Written Advice</t>
  </si>
  <si>
    <t>£1,100.56 + VAT</t>
  </si>
  <si>
    <t>£1,544.17 + VAT</t>
  </si>
  <si>
    <t>£2,324.26 + VAT</t>
  </si>
  <si>
    <t>£3,278.57 + VAT</t>
  </si>
  <si>
    <t>£1,288.97 +VAT</t>
  </si>
  <si>
    <t>£1,416.55 + VAT</t>
  </si>
  <si>
    <t>Category of Development</t>
  </si>
  <si>
    <t>Applications directly due to disability</t>
  </si>
  <si>
    <t>House extensions and alterations and ancillary garden buildings</t>
  </si>
  <si>
    <t>Householder listed building (advice on listed building issues only</t>
  </si>
  <si>
    <t>Conservation area advice</t>
  </si>
  <si>
    <t>Householder extensions to listed buildings</t>
  </si>
  <si>
    <t>Non-householder listed building advice</t>
  </si>
  <si>
    <t>No Charge</t>
  </si>
  <si>
    <t>£83.33 + VAT</t>
  </si>
  <si>
    <t>£125 + VAT</t>
  </si>
  <si>
    <t>£166.67 + VAT</t>
  </si>
  <si>
    <t>£208.33 + VAT</t>
  </si>
  <si>
    <t>£250 + VAT</t>
  </si>
  <si>
    <t>Commercial Development (incl. change of use)</t>
  </si>
  <si>
    <t>Residential Development (incl. change of use)</t>
  </si>
  <si>
    <t>Specialist Advice</t>
  </si>
  <si>
    <t>Category</t>
  </si>
  <si>
    <t>What is provided</t>
  </si>
  <si>
    <t>EPC exemption advice</t>
  </si>
  <si>
    <t>Pre-tree work application advice 1-5 trees</t>
  </si>
  <si>
    <t>Pre-tree work application advice 6-10 trees</t>
  </si>
  <si>
    <t>Pre-tree work application advice 11+ trees</t>
  </si>
  <si>
    <t>Initial bat survey</t>
  </si>
  <si>
    <t>Letter</t>
  </si>
  <si>
    <t>Visit and written report</t>
  </si>
  <si>
    <t>Additional follow up written advice (per request)</t>
  </si>
  <si>
    <t>Visit and verbal advice</t>
  </si>
  <si>
    <t>Site visit and report</t>
  </si>
  <si>
    <t>£132.73 + VAT</t>
  </si>
  <si>
    <t>£259.48 + VAT</t>
  </si>
  <si>
    <t>£87.93 + VAT</t>
  </si>
  <si>
    <t>£168.95 + VAT</t>
  </si>
  <si>
    <t>£347.41 + VAT</t>
  </si>
  <si>
    <t>£146.43 + VAT</t>
  </si>
  <si>
    <t>£227.58 + VAT</t>
  </si>
  <si>
    <t>£430.46 + VAT</t>
  </si>
  <si>
    <t>Urban Design Guide Training</t>
  </si>
  <si>
    <t>Advice on producing a Design Guide</t>
  </si>
  <si>
    <t>£68.30 + VAT per hour or part thereof</t>
  </si>
  <si>
    <t>£416.67 + VAT</t>
  </si>
  <si>
    <t>£43.75 + VAT</t>
  </si>
  <si>
    <t>Footpath diversion applications</t>
  </si>
  <si>
    <t>High Hedges complaints</t>
  </si>
  <si>
    <t>Permitted Development enquiries</t>
  </si>
  <si>
    <t>Permitted Development enquiries (dropped kerbs)</t>
  </si>
  <si>
    <t>Training</t>
  </si>
  <si>
    <t>Advice</t>
  </si>
  <si>
    <t>Administration fee</t>
  </si>
  <si>
    <t>Ecology Advice</t>
  </si>
  <si>
    <t>Follow up letter</t>
  </si>
  <si>
    <t>1-9 dwellings</t>
  </si>
  <si>
    <t>200+ dwellings or non-residential</t>
  </si>
  <si>
    <t>£172.41 + VAT</t>
  </si>
  <si>
    <t>£249.13 + VAT</t>
  </si>
  <si>
    <t>£281.03 + VAT</t>
  </si>
  <si>
    <t>£300.02 + VAT</t>
  </si>
  <si>
    <t>£383.73 + VAT</t>
  </si>
  <si>
    <t>£408.63 + VAT</t>
  </si>
  <si>
    <t>£68.30 + VAT</t>
  </si>
  <si>
    <t>Any follow up letters required will be at a bespoke price</t>
  </si>
  <si>
    <t>Any follow up letters required will be deemed as New Enquiry</t>
  </si>
  <si>
    <t>£725 + VAT</t>
  </si>
  <si>
    <t>£1,085 + VAT</t>
  </si>
  <si>
    <t>£1,390 + VAT</t>
  </si>
  <si>
    <t>£1,350 + VAT</t>
  </si>
  <si>
    <t>£1,770 + VAT</t>
  </si>
  <si>
    <t>£850 + VAT</t>
  </si>
  <si>
    <t>£970 + VAT</t>
  </si>
  <si>
    <t>£2,080 + VAT</t>
  </si>
  <si>
    <t>£3,016 + VAT</t>
  </si>
  <si>
    <t>£1,155 + VAT</t>
  </si>
  <si>
    <t>£1,620 + VAT</t>
  </si>
  <si>
    <t>£2,440 + VAT</t>
  </si>
  <si>
    <t>£3,440 + VAT</t>
  </si>
  <si>
    <t>£1,490 + VAT</t>
  </si>
  <si>
    <t>£88 + VAT</t>
  </si>
  <si>
    <t>£130 + VAT</t>
  </si>
  <si>
    <t>£175 + VAT</t>
  </si>
  <si>
    <t>£265 + VAT</t>
  </si>
  <si>
    <t>£140 + VAT</t>
  </si>
  <si>
    <t>£270 + VAT</t>
  </si>
  <si>
    <t>£92 + VAT</t>
  </si>
  <si>
    <t>£177 + VAT</t>
  </si>
  <si>
    <t>£365 + VAT</t>
  </si>
  <si>
    <t>£155 + VAT</t>
  </si>
  <si>
    <t>£240 + VAT</t>
  </si>
  <si>
    <t>£450 + VAT</t>
  </si>
  <si>
    <t>£70 + VAT per hour or part thereof</t>
  </si>
  <si>
    <t>£440 + VAT</t>
  </si>
  <si>
    <t>£45 + VAT</t>
  </si>
  <si>
    <t>£180 + VAT</t>
  </si>
  <si>
    <t>£260 + VAT</t>
  </si>
  <si>
    <t>£300 + VAT</t>
  </si>
  <si>
    <t>£315 + VAT</t>
  </si>
  <si>
    <t>£405 + VAT</t>
  </si>
  <si>
    <t>£430 + VAT</t>
  </si>
  <si>
    <t>£70 + VAT</t>
  </si>
  <si>
    <t>Office\Site Meeting &amp; Written Advice</t>
  </si>
  <si>
    <t>(This document is based upon "The Town and Country Planning (Fees for Applications, Deemed Applications, Requests and Site Visits) (England) Regulations 2012" (As amended))</t>
  </si>
  <si>
    <t>PLANNING APPLICATIONS</t>
  </si>
  <si>
    <t>Outline Applications</t>
  </si>
  <si>
    <t>Up to and including 2.5 hectares</t>
  </si>
  <si>
    <t>Per 0.1 hectares</t>
  </si>
  <si>
    <t>Units</t>
  </si>
  <si>
    <t>Charge per unit (£)</t>
  </si>
  <si>
    <t>Per 0.1 hectares in excess of 2.5 hectares</t>
  </si>
  <si>
    <t>In excess of 2.5 hectares the price is £11,432 plus:</t>
  </si>
  <si>
    <t>Householder Applications</t>
  </si>
  <si>
    <t>Details</t>
  </si>
  <si>
    <t>Full Applications (and First submissions of Reserved Matters; or Technical Details Consent)</t>
  </si>
  <si>
    <t>Maximum charge is £300,000</t>
  </si>
  <si>
    <t>Maximum charge is £150,000</t>
  </si>
  <si>
    <t>Gross floor space created by the development</t>
  </si>
  <si>
    <t>Gross floor space created by the development the charge is £22,859 plus:</t>
  </si>
  <si>
    <t>Erection\alterations\replacement of plant and machinery</t>
  </si>
  <si>
    <t>Site area</t>
  </si>
  <si>
    <t>Site area not more than 5 hectares</t>
  </si>
  <si>
    <t>Per 0.1 hectare or part thereof</t>
  </si>
  <si>
    <t>Site area more than 5 hectares the charge is £22,859 plus;</t>
  </si>
  <si>
    <t>Applications other than Building Works</t>
  </si>
  <si>
    <t>Car parks, service toads or other accesses</t>
  </si>
  <si>
    <t>For existing uses</t>
  </si>
  <si>
    <t>Site area not more than 15 hectares</t>
  </si>
  <si>
    <t>Site area more than 15 hectares the charge is £34,934 plus;</t>
  </si>
  <si>
    <t>Maximum charge is £78,000</t>
  </si>
  <si>
    <t>Site area not more than 7.5 hectares</t>
  </si>
  <si>
    <t>Site area more than 7.5 hectares the charge is £38,070 plus;</t>
  </si>
  <si>
    <t>Operations (other than exploratory drilling) for the winning and working of oil or natural gas</t>
  </si>
  <si>
    <t>Site area more than 15 hectares the charge is £38,520 plus;</t>
  </si>
  <si>
    <t>Other operations - winning and working of minerals (excluding oil or natural gas)</t>
  </si>
  <si>
    <t>Maximum charge is £2,028</t>
  </si>
  <si>
    <t>Any site area</t>
  </si>
  <si>
    <t>Lawful Development Certificate</t>
  </si>
  <si>
    <t>Existing use or operation</t>
  </si>
  <si>
    <t>Proposed use or operation</t>
  </si>
  <si>
    <t>Existing use or operation - lawful not to comply with any condition or limitation</t>
  </si>
  <si>
    <t>Same as full</t>
  </si>
  <si>
    <t>Half the normal planning fee</t>
  </si>
  <si>
    <t>Prior Approval</t>
  </si>
  <si>
    <t>Agricultural and Forestry buildings &amp; operations or demolition of buildings</t>
  </si>
  <si>
    <t>Communications (previously referred to as "Telecommunications Code Systems Operators")</t>
  </si>
  <si>
    <t>Proposed change of use to State Funded School of Registered Nursery</t>
  </si>
  <si>
    <t>Proposed change of use of Agricultural Building to a State Funded School or Registered Nursery</t>
  </si>
  <si>
    <t>Notification of Prior Approval for a Development consisting of the Erection or Construction of a Collection Facility within the Curtilage of a Shop</t>
  </si>
  <si>
    <t>Notification of Prior Approval for the installation, alteration or replacement of other Solar Photovoltaics (PV) equipment on the roofs of Non-Domestic buildings up to a capacity of 1 Megawatt</t>
  </si>
  <si>
    <t>Reserved Matters</t>
  </si>
  <si>
    <t>Application for approval of reserved matters following outline approval</t>
  </si>
  <si>
    <t>Full feed due, or if full fee already paid then £462</t>
  </si>
  <si>
    <t>Approval/variation/discharge of condition</t>
  </si>
  <si>
    <t>Application for removal or variation of a condition following grant of planning permission</t>
  </si>
  <si>
    <t>Request for confirmation that one of more planning conditions have been complied with - Householder</t>
  </si>
  <si>
    <t>Request for confirmation that one of more planning conditions have been complied with - Other than householder</t>
  </si>
  <si>
    <t>Other changes of use of a building or land</t>
  </si>
  <si>
    <t>Advertising</t>
  </si>
  <si>
    <t>Relating to a business on the premises</t>
  </si>
  <si>
    <t>Other advertisements</t>
  </si>
  <si>
    <t>Application for a non-material amendment following a grant of planning permission</t>
  </si>
  <si>
    <t>Applications in respect of other developments</t>
  </si>
  <si>
    <t>Application for permission in principle</t>
  </si>
  <si>
    <t>Concessions</t>
  </si>
  <si>
    <t>Exemptions from payment</t>
  </si>
  <si>
    <t>An application solely for the carrying out of the operations for the purpose of providing a means of access for disabled persons to or within a building or premises to which members of the public are admitted</t>
  </si>
  <si>
    <t>Listed building consent</t>
  </si>
  <si>
    <t>Planning permission for relevant demolition in a conservation area</t>
  </si>
  <si>
    <t>Works to trees covered by a Tree Preservation Order or in a Conservation Area Hedgerow Removal</t>
  </si>
  <si>
    <t>•  For a withdrawn application within 12 months of the date when the application was received</t>
  </si>
  <si>
    <t>•  For an application where an appeal was made on the grounds of non-determination. Within 12 months of the period when the giving of the notice of a decision on the earlier valid application expired</t>
  </si>
  <si>
    <t>If the application is for consent to display an advertisement which results from a direction under Regulation 7 of the 2007 Regulations, dis-applying deemed consent under Regulation 6 to the advertisement in question</t>
  </si>
  <si>
    <t>Prior approval for a Proposed Larger Home Extension</t>
  </si>
  <si>
    <t>Reductions in payments</t>
  </si>
  <si>
    <t>If the application is being made on behalf of a parish or community council then the fee is 50%</t>
  </si>
  <si>
    <t>If the application is an alternative proposal being submitted on the same site by the same applicant on the same day, where the application is of lesser cost then the fee is 50%</t>
  </si>
  <si>
    <t>In respect of Reserved Matters you must pay a sum equal to or greater than what would be payable at current rates for approval of all reserved matters. If this amount has already been paid then the fee is £462</t>
  </si>
  <si>
    <t>If the application is for a Lawful Development Certificate for a proposed use or development, then the fee is 50%</t>
  </si>
  <si>
    <t>If two or more applications are submitted for different proposals on the same day and relating to the same site then you must pay the fee for the highest fee plus half the sum of the others</t>
  </si>
  <si>
    <t>Where an application crosses one or more local or district planning authority, the Planning Portal Fee calculator will only calculate a cross boundary application fee as 150% of the fee that would have been payable if there had only been on application to a single authority covering the entire site.</t>
  </si>
  <si>
    <t>Waste (Use of land for disposal of refuse or waste materials or deposit of material remaining after extraction of storage of minerals)</t>
  </si>
  <si>
    <t>Operations connected with exploratory drilling for oil or natural gas</t>
  </si>
  <si>
    <t>Other operations (not coming within any of the above categories)</t>
  </si>
  <si>
    <t>Proposed change of use of Agricultural Building to a flexible use within Shops, Financial and Professional Services, Restaurants and Cafes, Business, Storage or Distribution, Hotels or Assembly or Leisure</t>
  </si>
  <si>
    <t>Notification of Prior Approval for a Change of Use from Shops (Class A1), Financial and Professional Services (Class A2, Betting Offices, Pay Day Loan Shops and Casinos (Sui Generis Uses) to Restaurants and Cafes (Class A3)</t>
  </si>
  <si>
    <t>Notification of Prior Approval for a Change of Use from Shops (Class A1), Financial and Professional Services (Class A2, Betting Offices, Pay Day Loan Shops and Casinos (Sui Generis Uses) to Restaurants and Cafes (Class A3) and Associated Business Operations</t>
  </si>
  <si>
    <t>Notification of Prior Approval for a Change of Use from Shops (Class A1), Financial and Professional Services (Class A2, Betting Offices, Pay Day Loan Shops and Casinos (Sui Generis Uses) to Assembly and Leisure Uses (Class D2)</t>
  </si>
  <si>
    <t>Advance signs which are not situated on or visible from the site directing the public to the business</t>
  </si>
  <si>
    <t>Applications in respect of householder developments</t>
  </si>
  <si>
    <t>if the application is the first revision of an application for the development of the same character or description  on the same site by the same applicant:</t>
  </si>
  <si>
    <t>•  For a determined application. Within 12 months of the date the application was granted, refused or an appeal dismissed</t>
  </si>
  <si>
    <t>If the application is for a lawful development certificate, for existing use, where an application for planning permission for the same development would be exempt from the need to pay a planning fee under any other planning fee regulation</t>
  </si>
  <si>
    <t>If the application is for consent to display an advertisement following either a withdrawal of an earlier application (before notice of decision was issued) or where the application is made following refusal of consent to display of an advertisement, and where the application is made by or on behalf of the same person</t>
  </si>
  <si>
    <t>If the application is for alternative proposals for the same site by the same applicant, in order to benefit from the permitted development right in Schedule 2, Part 3 Class V of the Town &amp; Country Planning (General Permitted Development) Order 2015 (as amended)</t>
  </si>
  <si>
    <t>If the application relates to the condition(s) on an application for Listed Building Consent or planning permission for relevant demolition in a Conservation Area</t>
  </si>
  <si>
    <t>If the application is for a Certificate of Lawfulness of proposed works to a listed building</t>
  </si>
  <si>
    <t>If the application is being made on behalf of a non-profit making sports club for works for playing fields not involving buildings the  fee is £462</t>
  </si>
  <si>
    <t>If the fee for this divided site is smaller when the sum of the fees payable for each part of the site are calculated separately, you will need to contact the lead Local Authority to discuss the fee for this divided site</t>
  </si>
  <si>
    <t>The fee should go to the authority that contains the larger part of the application site.</t>
  </si>
  <si>
    <t>Notification of Prior Approval for the temporary use of buildings or land for the purposes of Commercial Film-Making and the associated temporary structures, works, plant or machinery required in connection with that use</t>
  </si>
  <si>
    <t>Bulky household waste - per item (max. 3 additional items)</t>
  </si>
  <si>
    <t>Other waste services</t>
  </si>
  <si>
    <t>Green waste collection</t>
  </si>
  <si>
    <t>15% of cost</t>
  </si>
  <si>
    <t>Agency fee - DFG Facilitation</t>
  </si>
  <si>
    <t>Dogs not reclaimed by 4p.m. Friday charged for weekend</t>
  </si>
  <si>
    <t>Foxhall Manor Park - Single pitch</t>
  </si>
  <si>
    <t>Foxhall Manor Park - Double pitch</t>
  </si>
  <si>
    <t>Mobile home parks and campsite licences</t>
  </si>
  <si>
    <t>Depositing of site rules fee</t>
  </si>
  <si>
    <t>Commission on sale of Mobile Homes</t>
  </si>
  <si>
    <t>Replacement badge/Paper licence</t>
  </si>
  <si>
    <t>CEMETERIES</t>
  </si>
  <si>
    <t>£</t>
  </si>
  <si>
    <t>Burial</t>
  </si>
  <si>
    <t>Single depth</t>
  </si>
  <si>
    <t>Double depth</t>
  </si>
  <si>
    <t>Treble depth</t>
  </si>
  <si>
    <t>Child up to 18 years old</t>
  </si>
  <si>
    <t>Cremation urn or remains</t>
  </si>
  <si>
    <t>Exclusive Rights of Burial</t>
  </si>
  <si>
    <t>Grave space - Adult</t>
  </si>
  <si>
    <t>Grave space - Cremation urn or remains</t>
  </si>
  <si>
    <t>Other charges</t>
  </si>
  <si>
    <t>Right to erect monument or place memorial stone</t>
  </si>
  <si>
    <t>Temp monument not exceeding 2ftx2ftx2ft</t>
  </si>
  <si>
    <t>Additional inscriptions</t>
  </si>
  <si>
    <t>Memorial plaque for cremated remains</t>
  </si>
  <si>
    <t>Admin charge for amendments to Exclusive Rights</t>
  </si>
  <si>
    <t xml:space="preserve">          £</t>
  </si>
  <si>
    <t xml:space="preserve">   £</t>
  </si>
  <si>
    <t xml:space="preserve">       £</t>
  </si>
  <si>
    <t xml:space="preserve">           £</t>
  </si>
  <si>
    <t xml:space="preserve">        £</t>
  </si>
  <si>
    <t xml:space="preserve">    £</t>
  </si>
  <si>
    <t xml:space="preserve">     £</t>
  </si>
  <si>
    <t>Safe food - better business packs</t>
  </si>
  <si>
    <t>Safe food - better business diary</t>
  </si>
  <si>
    <t>Safe food - better business pack &amp; diary</t>
  </si>
  <si>
    <t>B60</t>
  </si>
  <si>
    <t>B61</t>
  </si>
  <si>
    <t>B63</t>
  </si>
  <si>
    <t>Wood burning stove</t>
  </si>
  <si>
    <t>Any electrical installation works installed by an unqualified person e.g. DIY</t>
  </si>
  <si>
    <t>Replacement windows and doors, up to 20 units</t>
  </si>
  <si>
    <t>Re-covering of a roof including upgrading thermal insulation</t>
  </si>
  <si>
    <t>Any electrical installation work installed and tested by a qualified person (but not self-certified)</t>
  </si>
  <si>
    <t>Alterations, estimated cost up to £5,000</t>
  </si>
  <si>
    <t>Alterations, estimated cost exceeding £20,000 but not exceeding £50,000</t>
  </si>
  <si>
    <t>Recovery of unwanted vehicle</t>
  </si>
  <si>
    <t>Office\Site meeting &amp; Written Advice</t>
  </si>
  <si>
    <t>£848 + VAT</t>
  </si>
  <si>
    <r>
      <t>Erection or extension of a single storey detached or attached garage or carport, floor area not exceeding 40m</t>
    </r>
    <r>
      <rPr>
        <vertAlign val="superscript"/>
        <sz val="12"/>
        <rFont val="Arial"/>
        <family val="2"/>
      </rPr>
      <t>2</t>
    </r>
  </si>
  <si>
    <r>
      <t>Erection or extension of a single storey detached or attached garage or carport, floor area exceeding 40m</t>
    </r>
    <r>
      <rPr>
        <vertAlign val="superscript"/>
        <sz val="12"/>
        <rFont val="Arial"/>
        <family val="2"/>
      </rPr>
      <t>2</t>
    </r>
    <r>
      <rPr>
        <sz val="12"/>
        <rFont val="Arial"/>
        <family val="2"/>
      </rPr>
      <t xml:space="preserve"> but not exceeding 60m</t>
    </r>
    <r>
      <rPr>
        <vertAlign val="superscript"/>
        <sz val="12"/>
        <rFont val="Arial"/>
        <family val="2"/>
      </rPr>
      <t>2</t>
    </r>
  </si>
  <si>
    <r>
      <t>Single storey extension, floor area not exceeding 10m</t>
    </r>
    <r>
      <rPr>
        <vertAlign val="superscript"/>
        <sz val="12"/>
        <rFont val="Arial"/>
        <family val="2"/>
      </rPr>
      <t>2</t>
    </r>
  </si>
  <si>
    <r>
      <t>Single storey extension, floor area exceeding 10m</t>
    </r>
    <r>
      <rPr>
        <vertAlign val="superscript"/>
        <sz val="12"/>
        <rFont val="Arial"/>
        <family val="2"/>
      </rPr>
      <t>2</t>
    </r>
    <r>
      <rPr>
        <sz val="12"/>
        <rFont val="Arial"/>
        <family val="2"/>
      </rPr>
      <t xml:space="preserve"> but not exceeding 40m</t>
    </r>
    <r>
      <rPr>
        <vertAlign val="superscript"/>
        <sz val="12"/>
        <rFont val="Arial"/>
        <family val="2"/>
      </rPr>
      <t>2</t>
    </r>
  </si>
  <si>
    <r>
      <t>Single storey extension, floor area exceeding 40m</t>
    </r>
    <r>
      <rPr>
        <vertAlign val="superscript"/>
        <sz val="12"/>
        <rFont val="Arial"/>
        <family val="2"/>
      </rPr>
      <t>2</t>
    </r>
    <r>
      <rPr>
        <sz val="12"/>
        <rFont val="Arial"/>
        <family val="2"/>
      </rPr>
      <t xml:space="preserve"> but not exceeding 60m</t>
    </r>
    <r>
      <rPr>
        <vertAlign val="superscript"/>
        <sz val="12"/>
        <rFont val="Arial"/>
        <family val="2"/>
      </rPr>
      <t>2</t>
    </r>
  </si>
  <si>
    <r>
      <t>Other extension, floor area up to 40m</t>
    </r>
    <r>
      <rPr>
        <vertAlign val="superscript"/>
        <sz val="12"/>
        <rFont val="Arial"/>
        <family val="2"/>
      </rPr>
      <t>2</t>
    </r>
  </si>
  <si>
    <r>
      <t>Other extension, floor area exceeding 40m</t>
    </r>
    <r>
      <rPr>
        <vertAlign val="superscript"/>
        <sz val="12"/>
        <rFont val="Arial"/>
        <family val="2"/>
      </rPr>
      <t>2</t>
    </r>
    <r>
      <rPr>
        <sz val="12"/>
        <rFont val="Arial"/>
        <family val="2"/>
      </rPr>
      <t xml:space="preserve"> but not exceeding 60m</t>
    </r>
    <r>
      <rPr>
        <vertAlign val="superscript"/>
        <sz val="12"/>
        <rFont val="Arial"/>
        <family val="2"/>
      </rPr>
      <t>2</t>
    </r>
  </si>
  <si>
    <r>
      <t>Other extension, floor area exceeding 60m</t>
    </r>
    <r>
      <rPr>
        <vertAlign val="superscript"/>
        <sz val="12"/>
        <rFont val="Arial"/>
        <family val="2"/>
      </rPr>
      <t>2</t>
    </r>
    <r>
      <rPr>
        <sz val="12"/>
        <rFont val="Arial"/>
        <family val="2"/>
      </rPr>
      <t xml:space="preserve"> but not exceeding 100m</t>
    </r>
    <r>
      <rPr>
        <vertAlign val="superscript"/>
        <sz val="12"/>
        <rFont val="Arial"/>
        <family val="2"/>
      </rPr>
      <t>2</t>
    </r>
  </si>
  <si>
    <r>
      <t>Loft  conversion, floor  area  not  exceeding 40m</t>
    </r>
    <r>
      <rPr>
        <vertAlign val="superscript"/>
        <sz val="12"/>
        <rFont val="Arial"/>
        <family val="2"/>
      </rPr>
      <t>2</t>
    </r>
  </si>
  <si>
    <r>
      <t>Loft  conversion, floor  area  exceeding 40m</t>
    </r>
    <r>
      <rPr>
        <vertAlign val="superscript"/>
        <sz val="12"/>
        <rFont val="Arial"/>
        <family val="2"/>
      </rPr>
      <t>2</t>
    </r>
  </si>
  <si>
    <r>
      <t>Basements up to 60m</t>
    </r>
    <r>
      <rPr>
        <vertAlign val="superscript"/>
        <sz val="12"/>
        <rFont val="Arial"/>
        <family val="2"/>
      </rPr>
      <t>2</t>
    </r>
  </si>
  <si>
    <r>
      <t>Basements exceeding 60m</t>
    </r>
    <r>
      <rPr>
        <vertAlign val="superscript"/>
        <sz val="12"/>
        <rFont val="Arial"/>
        <family val="2"/>
      </rPr>
      <t>2</t>
    </r>
  </si>
  <si>
    <t>   The charge for electrical work carried out by an unqualified person will include a supplementary charge to cover the whole cost of employing a specialist contractor to inspect and test the work.</t>
  </si>
  <si>
    <t>   Extension charge includes alteration to provide access into extension. A separate charge applies for any other alteration.</t>
  </si>
  <si>
    <t>   Loft conversion charge includes alteration to provide access and additional support. A separate charge applies for any other alteration.</t>
  </si>
  <si>
    <t>   All charges assume that services, including electrics, are self-certified under an appropriate competent person self-certification scheme.</t>
  </si>
  <si>
    <t>   A supplementary charge will be applied for any notifiable electrical installation work that is not self certified.</t>
  </si>
  <si>
    <t>   A supplementary charge may be applied for any specialist consultant advice or services.</t>
  </si>
  <si>
    <t>Table D - Miscellaneous</t>
  </si>
  <si>
    <t>£ (Excl. VAT)</t>
  </si>
  <si>
    <t>£ (Incl. VAT)</t>
  </si>
  <si>
    <t>Acceptance of initial notice letter</t>
  </si>
  <si>
    <t>Copy of Completion Certificate</t>
  </si>
  <si>
    <t>Pre application meeting</t>
  </si>
  <si>
    <t>Exemption certificate</t>
  </si>
  <si>
    <r>
      <t>Gross Floor Space (M</t>
    </r>
    <r>
      <rPr>
        <b/>
        <vertAlign val="superscript"/>
        <sz val="12"/>
        <rFont val="Arial"/>
        <family val="2"/>
      </rPr>
      <t>2</t>
    </r>
    <r>
      <rPr>
        <b/>
        <sz val="12"/>
        <rFont val="Arial"/>
        <family val="2"/>
      </rPr>
      <t>)</t>
    </r>
  </si>
  <si>
    <t>Minimum 2 hours</t>
  </si>
  <si>
    <t>Additional hours</t>
  </si>
  <si>
    <t>9a.m. - 4p.m.(per hour)</t>
  </si>
  <si>
    <t>4p.m. - 9p.m. (per hour)</t>
  </si>
  <si>
    <t>Weekends (per hour)</t>
  </si>
  <si>
    <t>Morning rate (9a.m. - 1p.m.)</t>
  </si>
  <si>
    <t>Evening rate (6p.m. - 9p.m.)</t>
  </si>
  <si>
    <t>Afternoon rate (1p.m. - 5p.m. or 2p.m. - 6p.m.)</t>
  </si>
  <si>
    <t>Community/charity rate (e.g. Registered charities, not-for-profit groups, community choirs etc.)</t>
  </si>
  <si>
    <t>Hours from 9a.m. - 9p.m.</t>
  </si>
  <si>
    <t>Standard rate (e.g. Business hire; training; private play; exercise etc.)</t>
  </si>
  <si>
    <t>Event Rate (Birthday parties; Private events and includes use of kitchen)</t>
  </si>
  <si>
    <t>Full day rate (day hire requiring set up and clear down outside normal hours)</t>
  </si>
  <si>
    <t>Meeting Room 1</t>
  </si>
  <si>
    <t>Meeting Room 2</t>
  </si>
  <si>
    <t>If booked with Main Hall</t>
  </si>
  <si>
    <t>Rate upon request</t>
  </si>
  <si>
    <t>Standard - morning rate - 9a.m. - 4p.m.</t>
  </si>
  <si>
    <t>Standard - afternoon/ evening rate 4p.m. - 9p.m.</t>
  </si>
  <si>
    <t>Community/charity rate (Min 2 hour booking)</t>
  </si>
  <si>
    <t>Event/party - Main Hall only</t>
  </si>
  <si>
    <t>Full day rate (Includes Main Hall, Meeting Rooms and Kitchen)</t>
  </si>
  <si>
    <t>Temporary event notices</t>
  </si>
  <si>
    <t>Theft, loss etc of premises licence or summary</t>
  </si>
  <si>
    <t>Theft, loss etc of club certificate or summary</t>
  </si>
  <si>
    <t>Minor Variations procedure</t>
  </si>
  <si>
    <t>Animal Welfare</t>
  </si>
  <si>
    <t>Variation of licence fee (when requested by the operator due to changes to their business)</t>
  </si>
  <si>
    <t>In excess of 50 properties, for each additional 10 properties or part thereof add</t>
  </si>
  <si>
    <t>Fixed Penalty Notices</t>
  </si>
  <si>
    <r>
      <t>Note:</t>
    </r>
    <r>
      <rPr>
        <sz val="12"/>
        <rFont val="Arial"/>
        <family val="2"/>
      </rPr>
      <t xml:space="preserve"> all the above charges are double for non South Oxfordshire District Council residents</t>
    </r>
  </si>
  <si>
    <r>
      <t xml:space="preserve">Alterations\extensions to a </t>
    </r>
    <r>
      <rPr>
        <b/>
        <sz val="12"/>
        <rFont val="Arial"/>
        <family val="2"/>
      </rPr>
      <t>single</t>
    </r>
    <r>
      <rPr>
        <sz val="12"/>
        <rFont val="Arial"/>
        <family val="2"/>
      </rPr>
      <t xml:space="preserve"> dwelling house, including works within boundary</t>
    </r>
  </si>
  <si>
    <r>
      <t>Up to and including 40M</t>
    </r>
    <r>
      <rPr>
        <vertAlign val="superscript"/>
        <sz val="12"/>
        <rFont val="Arial"/>
        <family val="2"/>
      </rPr>
      <t>2</t>
    </r>
  </si>
  <si>
    <r>
      <t>More than 40M</t>
    </r>
    <r>
      <rPr>
        <vertAlign val="superscript"/>
        <sz val="12"/>
        <rFont val="Arial"/>
        <family val="2"/>
      </rPr>
      <t>2</t>
    </r>
    <r>
      <rPr>
        <sz val="12"/>
        <rFont val="Arial"/>
        <family val="2"/>
      </rPr>
      <t xml:space="preserve"> but no more than 75M</t>
    </r>
    <r>
      <rPr>
        <vertAlign val="superscript"/>
        <sz val="12"/>
        <rFont val="Arial"/>
        <family val="2"/>
      </rPr>
      <t>2</t>
    </r>
  </si>
  <si>
    <r>
      <t>Gross floor space created by the development per additional 75M</t>
    </r>
    <r>
      <rPr>
        <vertAlign val="superscript"/>
        <sz val="12"/>
        <rFont val="Arial"/>
        <family val="2"/>
      </rPr>
      <t>2</t>
    </r>
  </si>
  <si>
    <r>
      <t>More than 75M</t>
    </r>
    <r>
      <rPr>
        <vertAlign val="superscript"/>
        <sz val="12"/>
        <rFont val="Arial"/>
        <family val="2"/>
      </rPr>
      <t>2</t>
    </r>
    <r>
      <rPr>
        <sz val="12"/>
        <rFont val="Arial"/>
        <family val="2"/>
      </rPr>
      <t xml:space="preserve"> but no more than 3,750M</t>
    </r>
    <r>
      <rPr>
        <vertAlign val="superscript"/>
        <sz val="12"/>
        <rFont val="Arial"/>
        <family val="2"/>
      </rPr>
      <t>2</t>
    </r>
  </si>
  <si>
    <r>
      <t>More than 3,750M</t>
    </r>
    <r>
      <rPr>
        <vertAlign val="superscript"/>
        <sz val="12"/>
        <rFont val="Arial"/>
        <family val="2"/>
      </rPr>
      <t>2</t>
    </r>
    <r>
      <rPr>
        <sz val="12"/>
        <rFont val="Arial"/>
        <family val="2"/>
      </rPr>
      <t xml:space="preserve"> per 75M</t>
    </r>
    <r>
      <rPr>
        <vertAlign val="superscript"/>
        <sz val="12"/>
        <rFont val="Arial"/>
        <family val="2"/>
      </rPr>
      <t>2</t>
    </r>
  </si>
  <si>
    <r>
      <t xml:space="preserve">Erection of buildings </t>
    </r>
    <r>
      <rPr>
        <sz val="12"/>
        <rFont val="Arial"/>
        <family val="2"/>
      </rPr>
      <t>(on land used for agriculture for agricultural purposes)</t>
    </r>
  </si>
  <si>
    <r>
      <t>Up to and including 465M</t>
    </r>
    <r>
      <rPr>
        <vertAlign val="superscript"/>
        <sz val="12"/>
        <rFont val="Arial"/>
        <family val="2"/>
      </rPr>
      <t>2</t>
    </r>
  </si>
  <si>
    <r>
      <t>Gross floor space created by the development more than 465M</t>
    </r>
    <r>
      <rPr>
        <vertAlign val="superscript"/>
        <sz val="12"/>
        <rFont val="Arial"/>
        <family val="2"/>
      </rPr>
      <t>2</t>
    </r>
    <r>
      <rPr>
        <sz val="12"/>
        <rFont val="Arial"/>
        <family val="2"/>
      </rPr>
      <t xml:space="preserve"> but less than 540M</t>
    </r>
    <r>
      <rPr>
        <vertAlign val="superscript"/>
        <sz val="12"/>
        <rFont val="Arial"/>
        <family val="2"/>
      </rPr>
      <t>2</t>
    </r>
  </si>
  <si>
    <r>
      <t>More than 465M</t>
    </r>
    <r>
      <rPr>
        <vertAlign val="superscript"/>
        <sz val="12"/>
        <rFont val="Arial"/>
        <family val="2"/>
      </rPr>
      <t>2</t>
    </r>
    <r>
      <rPr>
        <sz val="12"/>
        <rFont val="Arial"/>
        <family val="2"/>
      </rPr>
      <t xml:space="preserve"> but no more than 540M</t>
    </r>
    <r>
      <rPr>
        <vertAlign val="superscript"/>
        <sz val="12"/>
        <rFont val="Arial"/>
        <family val="2"/>
      </rPr>
      <t>2</t>
    </r>
  </si>
  <si>
    <r>
      <t>Gross floor space created by the development per additional 75M</t>
    </r>
    <r>
      <rPr>
        <vertAlign val="superscript"/>
        <sz val="12"/>
        <rFont val="Arial"/>
        <family val="2"/>
      </rPr>
      <t>2</t>
    </r>
    <r>
      <rPr>
        <sz val="12"/>
        <rFont val="Arial"/>
        <family val="2"/>
      </rPr>
      <t xml:space="preserve"> in excess of 540M</t>
    </r>
    <r>
      <rPr>
        <vertAlign val="superscript"/>
        <sz val="12"/>
        <rFont val="Arial"/>
        <family val="2"/>
      </rPr>
      <t>2</t>
    </r>
    <r>
      <rPr>
        <sz val="12"/>
        <rFont val="Arial"/>
        <family val="2"/>
      </rPr>
      <t xml:space="preserve"> up to  and including 4,215M</t>
    </r>
    <r>
      <rPr>
        <vertAlign val="superscript"/>
        <sz val="12"/>
        <rFont val="Arial"/>
        <family val="2"/>
      </rPr>
      <t>2</t>
    </r>
    <r>
      <rPr>
        <sz val="12"/>
        <rFont val="Arial"/>
        <family val="2"/>
      </rPr>
      <t xml:space="preserve"> </t>
    </r>
  </si>
  <si>
    <r>
      <t>Per 75M</t>
    </r>
    <r>
      <rPr>
        <vertAlign val="superscript"/>
        <sz val="12"/>
        <rFont val="Arial"/>
        <family val="2"/>
      </rPr>
      <t>2</t>
    </r>
  </si>
  <si>
    <r>
      <t xml:space="preserve">Erection of buildings </t>
    </r>
    <r>
      <rPr>
        <sz val="12"/>
        <rFont val="Arial"/>
        <family val="2"/>
      </rPr>
      <t>(on land used for the purposes of agricultural)</t>
    </r>
  </si>
  <si>
    <r>
      <t>More than 465M</t>
    </r>
    <r>
      <rPr>
        <vertAlign val="superscript"/>
        <sz val="12"/>
        <rFont val="Arial"/>
        <family val="2"/>
      </rPr>
      <t>2</t>
    </r>
  </si>
  <si>
    <t>Cornerstone Arts Centre</t>
  </si>
  <si>
    <t>Room Hire Rates</t>
  </si>
  <si>
    <t>Auditorium - Arts\Charity hire (Full day)</t>
  </si>
  <si>
    <t>Auditorium - Other (Full Day)</t>
  </si>
  <si>
    <t>Auditorium - Arts\Charity hire (Half day)</t>
  </si>
  <si>
    <t>Auditorium - Other (Half day)</t>
  </si>
  <si>
    <t>Diamond room - Arts\Charity (per hour Min. 2 hours)</t>
  </si>
  <si>
    <t>Willow room - Arts\Charity (per hour. Min. 2 hours)</t>
  </si>
  <si>
    <t>Green room Arts\Charity (per hour. Min 2 hours)</t>
  </si>
  <si>
    <t>Diamond room - Other (per hour Min. 2 hours)</t>
  </si>
  <si>
    <t>Willow room - Other (per hour. Min. 2 hours)</t>
  </si>
  <si>
    <t>Green room -Other (per hour. Min 2 hours)</t>
  </si>
  <si>
    <t>The gallery - Arts\Charity</t>
  </si>
  <si>
    <t>The gallery - Other</t>
  </si>
  <si>
    <t>The study - Arts\Charity</t>
  </si>
  <si>
    <t>The study - Other</t>
  </si>
  <si>
    <t>Entire venue - Arts\Charity (Mondays only) Full day</t>
  </si>
  <si>
    <t>Entire venue - Other (Mondays only) Full day</t>
  </si>
  <si>
    <t>Entire venue - Arts\Charity (Mondays only) Half day</t>
  </si>
  <si>
    <t>Entire venue - Other (Mondays only) Half day</t>
  </si>
  <si>
    <t>Entire venue - Arts\Charity (Tuesday to Sunday) Full day (conditions apply **)</t>
  </si>
  <si>
    <t>Entire venue - Other (Tuesday to Sunday) Full day (conditions apply **)</t>
  </si>
  <si>
    <t>Entire venue - Arts\Charity (Tuesday to Sunday) Half day (conditions apply **)</t>
  </si>
  <si>
    <t>Entire venue - Other (Tuesday to Sunday) Half day (conditions apply **)</t>
  </si>
  <si>
    <t>** the foyer, box office and café will remain open for public use.</t>
  </si>
  <si>
    <t>Ancillary costs:</t>
  </si>
  <si>
    <t>Data projector</t>
  </si>
  <si>
    <t>Data projector and laptop</t>
  </si>
  <si>
    <t>32" flat screen TV</t>
  </si>
  <si>
    <t>DVD player</t>
  </si>
  <si>
    <t>Display boards</t>
  </si>
  <si>
    <t>Additional technical staff (per hour)</t>
  </si>
  <si>
    <t>Cloakroom attendant (per hour)</t>
  </si>
  <si>
    <t>For entry prior to 9 a.m.</t>
  </si>
  <si>
    <t>5' to 6' circular table (incl. cloth) - each</t>
  </si>
  <si>
    <t>Chairs - each (minimum 50)</t>
  </si>
  <si>
    <t>Venue levy on ticket sales</t>
  </si>
  <si>
    <t>Ticket booking fee</t>
  </si>
  <si>
    <t>There will be a 10% administration fee levied to booking agencies who charge Cornerstone a commission fee for booking rooms.</t>
  </si>
  <si>
    <t>Legal</t>
  </si>
  <si>
    <t>Cost negotiated and chargeable on property transactions - Lawyer- hourly rate *</t>
  </si>
  <si>
    <t>Cost negotiated and chargeable on property transactions - legal assistant/paralegal - hourly rate</t>
  </si>
  <si>
    <t>Section 106 agreements -hourly rate for all agreements</t>
  </si>
  <si>
    <t xml:space="preserve">Redemption of mortgages (DSI) </t>
  </si>
  <si>
    <t>Grant of a lease *</t>
  </si>
  <si>
    <t>1,600 - 3,350</t>
  </si>
  <si>
    <t>Grant of an easement *</t>
  </si>
  <si>
    <t>1,100 - 2,200</t>
  </si>
  <si>
    <t>Licences to Assign\Underlet\Charge\Alter\Undertake works *</t>
  </si>
  <si>
    <t>830 - 1,950</t>
  </si>
  <si>
    <t>Scaffolding licence *</t>
  </si>
  <si>
    <t>720 - 1,400</t>
  </si>
  <si>
    <t>Sales *</t>
  </si>
  <si>
    <t>1,100 - 1,600</t>
  </si>
  <si>
    <t>Tenancy at Will/ Licence to occupy/use *</t>
  </si>
  <si>
    <t>720 -1,400</t>
  </si>
  <si>
    <t>Consent under a restriction/ miscellaneous matters such as Deeds of Covenant/ Release *</t>
  </si>
  <si>
    <t>195 - 1,500</t>
  </si>
  <si>
    <t>Grant of Wayleave *</t>
  </si>
  <si>
    <t>800 - 1,100</t>
  </si>
  <si>
    <t>* - Subject to review on notice depending on complexity.</t>
  </si>
  <si>
    <t>Register of Electors</t>
  </si>
  <si>
    <t>Printed copy of the Electoral Register (edited version) - basic charge</t>
  </si>
  <si>
    <t>Printed copy of the Electoral Register (edited version) - additional charge per 1,000 entries</t>
  </si>
  <si>
    <t>Data Copy of the Electoral Register (edited version) - basic charge</t>
  </si>
  <si>
    <t>Data Copy of the Electoral Register (edited version) - additional charge per 1,000 entries</t>
  </si>
  <si>
    <t>Printed copy of the List of Overseas Electors</t>
  </si>
  <si>
    <t>Printed copy of the List of Overseas Electors - additional charge per 1,000 entries</t>
  </si>
  <si>
    <t>Data copy of the list of overseas electors</t>
  </si>
  <si>
    <t>Data copy of the list of Overseas Electors – additional charge per 1,000 entries</t>
  </si>
  <si>
    <t>Copy of a return or declaration of election expenses (or accompanying document) – per side</t>
  </si>
  <si>
    <t>Marked copy of the register used at Election, admin fee for each request</t>
  </si>
  <si>
    <t>Marked copy of Register used at Election – additional charge per 1,000 entries printed format</t>
  </si>
  <si>
    <t>Marked register 1000 entries data</t>
  </si>
  <si>
    <t>CON29O Part III enquiries</t>
  </si>
  <si>
    <t>Garages are included in the basic search fee i.e. garages or parking spaces in a separate block forming part of the title</t>
  </si>
  <si>
    <t>Community Centres</t>
  </si>
  <si>
    <t>Arts Centre</t>
  </si>
  <si>
    <t>Duplicate\replacement skin piercing certificate (no changes)</t>
  </si>
  <si>
    <t>Inspection of goods - Officer rate per hour</t>
  </si>
  <si>
    <t>Primary Authority: Officer hourly rate (Existing contracts)</t>
  </si>
  <si>
    <t>Primary Authority: Officer hourly rate (New contracts)</t>
  </si>
  <si>
    <t>Creating HACCP for business\consultancy</t>
  </si>
  <si>
    <t>Licence plate platform kit</t>
  </si>
  <si>
    <t>Private hire plate exemption (operator of up to 3 vehicles)</t>
  </si>
  <si>
    <t>Private hire plate exemption (operator of up to 5 vehicles)</t>
  </si>
  <si>
    <t>Private hire plate exemption (operator of up to 9 vehicles)</t>
  </si>
  <si>
    <t>Pavement licence</t>
  </si>
  <si>
    <t>Hourly rates</t>
  </si>
  <si>
    <t>Surveyor</t>
  </si>
  <si>
    <t>Property Manager</t>
  </si>
  <si>
    <t>Licences to Assign\Underlet\Remove Charge\Alter\Undertake works *</t>
  </si>
  <si>
    <t>Licence to apply for planning permission</t>
  </si>
  <si>
    <t>Licence for change of use</t>
  </si>
  <si>
    <t>Licences for any 2 of the above in a single application</t>
  </si>
  <si>
    <t>1,660 - 3,900</t>
  </si>
  <si>
    <t>Licences for any 3 of the above in a single application</t>
  </si>
  <si>
    <t>2,200 - 5,200</t>
  </si>
  <si>
    <t>* = Depends upon complexity</t>
  </si>
  <si>
    <t>Use of Council land for filming - per day</t>
  </si>
  <si>
    <t>Students</t>
  </si>
  <si>
    <t>Small - Crew size 1-5 persons</t>
  </si>
  <si>
    <t>Medium - Crew size 6-11 persons</t>
  </si>
  <si>
    <t>filming for education\documentary\non-commercial purposes</t>
  </si>
  <si>
    <t>Large - crew size 12-20 persons</t>
  </si>
  <si>
    <t>filming for all other purposes</t>
  </si>
  <si>
    <t>Extra large - crew size 20+ persons</t>
  </si>
  <si>
    <t>Council land used for events</t>
  </si>
  <si>
    <t>Community/Charity events</t>
  </si>
  <si>
    <t>Audience capacity up to 300</t>
  </si>
  <si>
    <t>100 - 200</t>
  </si>
  <si>
    <t>Audience capacity 300 - 1,500</t>
  </si>
  <si>
    <t>250 - 500</t>
  </si>
  <si>
    <t>Audience capacity 1,500 - 3,000</t>
  </si>
  <si>
    <t>500 - 1,000</t>
  </si>
  <si>
    <t>Audience capacity over 3,000</t>
  </si>
  <si>
    <t>1,000 - 1,500</t>
  </si>
  <si>
    <t>Commercial events</t>
  </si>
  <si>
    <t>1,500 - 2,000</t>
  </si>
  <si>
    <t>Other costs</t>
  </si>
  <si>
    <t>S157 removal of restrictions - flat fee</t>
  </si>
  <si>
    <t>Consent under a restriction - flat rate</t>
  </si>
  <si>
    <t>Consent under a restrictive covenant</t>
  </si>
  <si>
    <t>Deeds of covenant\release</t>
  </si>
  <si>
    <t>250 - 650</t>
  </si>
  <si>
    <t>Rarely used - advised by Officer not to list them</t>
  </si>
  <si>
    <t xml:space="preserve">  £</t>
  </si>
  <si>
    <t xml:space="preserve"> alteration estimated cost £5000 = Table B category 8 (other extension 24m2)  + 50% Table C category 4</t>
  </si>
  <si>
    <r>
      <t xml:space="preserve">Example Charge Calculation: </t>
    </r>
    <r>
      <rPr>
        <sz val="12"/>
        <rFont val="Arial"/>
        <family val="2"/>
      </rPr>
      <t>Floor area for extension includes the total internal area of ALL the storeys e.g. rear two storey extension 24m2  + internal</t>
    </r>
  </si>
  <si>
    <t>*Events that exceed 5,000 people will be liable for an additional fee to be charged on an application for a premises licence authorising the event</t>
  </si>
  <si>
    <t>30 per cent</t>
  </si>
  <si>
    <t>Planning Pre-application</t>
  </si>
  <si>
    <r>
      <t>New dwelling\conversion to new dwelling up to three storeys, floor area not exceeding 300m</t>
    </r>
    <r>
      <rPr>
        <vertAlign val="superscript"/>
        <sz val="12"/>
        <rFont val="Arial"/>
        <family val="2"/>
      </rPr>
      <t>2</t>
    </r>
  </si>
  <si>
    <r>
      <rPr>
        <b/>
        <i/>
        <sz val="12"/>
        <rFont val="Gill Sans MT Light"/>
      </rPr>
      <t>Note</t>
    </r>
    <r>
      <rPr>
        <i/>
        <sz val="12"/>
        <rFont val="Gill Sans MT Light"/>
        <family val="2"/>
      </rPr>
      <t>: There is no charge for locating, retrieving or extracting environmental information, or for: Information
contained in the public register we hold, lists of information or examining information at the Council's offices. 
No charge will be made in respect of simple telephone requests by students in full time education.</t>
    </r>
  </si>
  <si>
    <r>
      <rPr>
        <b/>
        <sz val="12"/>
        <rFont val="Gill Sans MT Light"/>
      </rPr>
      <t>Staff time</t>
    </r>
    <r>
      <rPr>
        <sz val="12"/>
        <rFont val="Gill Sans MT Light"/>
        <family val="2"/>
      </rPr>
      <t xml:space="preserve"> - if information is to be created for the purpose of the request (i.e. outside the EIR) 
then the charge is at an hourly rate in accordance with the Council's Annual Budget Book and Charging Policy.  
The hourly charge for 2012/13 is £73.46</t>
    </r>
  </si>
  <si>
    <t>Effective from 1 April 2021</t>
  </si>
  <si>
    <t>2022/23</t>
  </si>
  <si>
    <t>Driver Miscellaneous admin fee</t>
  </si>
  <si>
    <t>Hackney Carriage - Vehicle Licences (1 year licence)</t>
  </si>
  <si>
    <t>Low emission* or Wheelchair Accessible Vehicles</t>
  </si>
  <si>
    <t>All other vehicle types</t>
  </si>
  <si>
    <t>Replacement plate</t>
  </si>
  <si>
    <t>Replacement paper licence</t>
  </si>
  <si>
    <t>Miscellaneous admin fee</t>
  </si>
  <si>
    <t>Private Hire - Vehicle Licences (1 year licence)</t>
  </si>
  <si>
    <t>Replacement plate or sticker</t>
  </si>
  <si>
    <t>Private Hire - Operator licences (5 year licence)</t>
  </si>
  <si>
    <t>Transfer of ownership</t>
  </si>
  <si>
    <t>Change of vehicle</t>
  </si>
  <si>
    <t>Guest Operator (less than 10 days per year in district)</t>
  </si>
  <si>
    <t>High 5 Service (FH advice to help businesses achieve a 5 rating)</t>
  </si>
  <si>
    <t>Household Duty of Care</t>
  </si>
  <si>
    <t>Fly-tipping</t>
  </si>
  <si>
    <t>Failure to display no smoking signs</t>
  </si>
  <si>
    <t>Depositing litter</t>
  </si>
  <si>
    <t>Graffiti &amp; Fly-posting</t>
  </si>
  <si>
    <t>Dog fouling</t>
  </si>
  <si>
    <t>Failure to comply with a waste receptacles notice</t>
  </si>
  <si>
    <t xml:space="preserve">Failure to comply with a street litter control notice </t>
  </si>
  <si>
    <t>Failure to comply with a litter clearing notice</t>
  </si>
  <si>
    <t>Failure to produce waste documents</t>
  </si>
  <si>
    <t>Failure to produce authority to transport waste</t>
  </si>
  <si>
    <t>Smoking in smoke free premises or work vehicles</t>
  </si>
  <si>
    <t>Execution and other post completion formalities on external section 106 agreements going forward.</t>
  </si>
  <si>
    <t>Acquisitions - hourly rate</t>
  </si>
  <si>
    <t>na</t>
  </si>
  <si>
    <t>1,680 - 3,520</t>
  </si>
  <si>
    <t>1,155 - 2,310</t>
  </si>
  <si>
    <t>875- 2,050</t>
  </si>
  <si>
    <t>755 - 1,470</t>
  </si>
  <si>
    <t>1,155 - 1,700</t>
  </si>
  <si>
    <t>760 -1,500</t>
  </si>
  <si>
    <t>205 - 1,575</t>
  </si>
  <si>
    <t>840 - 1,155</t>
  </si>
  <si>
    <t xml:space="preserve">Registration of a Part 11 notice (light obstruction) </t>
  </si>
  <si>
    <t>Filing a judgment or order regarding a Part 11 notice</t>
  </si>
  <si>
    <t xml:space="preserve">Filing a definitive certificate from Upper Chamber (Lands Tribunal) </t>
  </si>
  <si>
    <t>Seek individual charge</t>
  </si>
  <si>
    <t xml:space="preserve">Basic Charge </t>
  </si>
  <si>
    <t>£761.25 + VAT</t>
  </si>
  <si>
    <t>£1212.75 + VAT</t>
  </si>
  <si>
    <t>£1139.25 + VAT</t>
  </si>
  <si>
    <t>£892.50 + VAT</t>
  </si>
  <si>
    <t>£1459.50 + VAT</t>
  </si>
  <si>
    <t>£1858.50 + VAT</t>
  </si>
  <si>
    <t>£890.40 + VAT</t>
  </si>
  <si>
    <t>£1018.50 + VAT</t>
  </si>
  <si>
    <t>£1417.50 + VAT</t>
  </si>
  <si>
    <t>£3166.80 + VAT</t>
  </si>
  <si>
    <t>Change of use with no operational development, proposed internal alterations and/or fenestration changes to existing commercial buildings only</t>
  </si>
  <si>
    <t>£270.83 + VAT</t>
  </si>
  <si>
    <t>NA</t>
  </si>
  <si>
    <t>£2184.00 + VAT</t>
  </si>
  <si>
    <t>£1701.00 + VAT</t>
  </si>
  <si>
    <t>£2562.00 + VAT</t>
  </si>
  <si>
    <t>£3612.00 + VAT</t>
  </si>
  <si>
    <t>0 - 250</t>
  </si>
  <si>
    <t>251 - 999</t>
  </si>
  <si>
    <t>1,000 - 2499</t>
  </si>
  <si>
    <t>Over 2,500</t>
  </si>
  <si>
    <t>£835.47 + VAT</t>
  </si>
  <si>
    <t>£1047.17 + VAT</t>
  </si>
  <si>
    <t>£1416.67 + VAT</t>
  </si>
  <si>
    <t>£1509.48 + VAT</t>
  </si>
  <si>
    <t>£2291.67 + VAT</t>
  </si>
  <si>
    <t>£2390.35 + VAT</t>
  </si>
  <si>
    <t>£2489.03 + VAT</t>
  </si>
  <si>
    <t>£183.75 + VAT</t>
  </si>
  <si>
    <t>£278.25 + VAT</t>
  </si>
  <si>
    <t>£750.00 + VAT</t>
  </si>
  <si>
    <t>£1602.30 + VAT</t>
  </si>
  <si>
    <t>£92.40 + VAT</t>
  </si>
  <si>
    <t>£136.50 + VAT</t>
  </si>
  <si>
    <t>£231.00 + VAT</t>
  </si>
  <si>
    <t>£185.85 + VAT</t>
  </si>
  <si>
    <t>£383.25 + VAT</t>
  </si>
  <si>
    <t>£162.75 + VAT</t>
  </si>
  <si>
    <t>£47.25 + VAT</t>
  </si>
  <si>
    <t>£147.00 + VAT</t>
  </si>
  <si>
    <t>£283.50 + VAT</t>
  </si>
  <si>
    <t>£96.60 + VAT</t>
  </si>
  <si>
    <t>£252.00 + VAT</t>
  </si>
  <si>
    <t>£472.50 + VAT</t>
  </si>
  <si>
    <t>£462.00 + VAT</t>
  </si>
  <si>
    <t>CAR PARK</t>
  </si>
  <si>
    <t>TYPE OF PARKING</t>
  </si>
  <si>
    <t>PERIOD</t>
  </si>
  <si>
    <t xml:space="preserve">Charges (Commercial permits </t>
  </si>
  <si>
    <t>Current Charging Period</t>
  </si>
  <si>
    <t>New Charging Period</t>
  </si>
  <si>
    <t>Edinburgh Drive</t>
  </si>
  <si>
    <t>Didcot</t>
  </si>
  <si>
    <t>Pay and Display</t>
  </si>
  <si>
    <t>Mon-Sat 9:00am to 5:00pm</t>
  </si>
  <si>
    <t>Sun 10:00am to 5:00pm</t>
  </si>
  <si>
    <t>Mon-Sat 8:00am to 6:00pm</t>
  </si>
  <si>
    <t>Sun 10.00am to 5.00pm</t>
  </si>
  <si>
    <t>Up to 1 hr</t>
  </si>
  <si>
    <t>Up to 2 hrs</t>
  </si>
  <si>
    <t>Up to 3 hrs</t>
  </si>
  <si>
    <t>Up to 5 hrs</t>
  </si>
  <si>
    <t>Up to 8 hrs</t>
  </si>
  <si>
    <t>Wheel Orchard</t>
  </si>
  <si>
    <t>Goring</t>
  </si>
  <si>
    <t>Up to 10 hrs</t>
  </si>
  <si>
    <t>Permits</t>
  </si>
  <si>
    <t>Annual</t>
  </si>
  <si>
    <t>Low emission discount *</t>
  </si>
  <si>
    <t>3 months</t>
  </si>
  <si>
    <t>Market trader Permits</t>
  </si>
  <si>
    <t>Kings Road</t>
  </si>
  <si>
    <t>Henley</t>
  </si>
  <si>
    <t>Greys Road</t>
  </si>
  <si>
    <t>Southfields Henley</t>
  </si>
  <si>
    <t>Off Goodall close</t>
  </si>
  <si>
    <t>Up to 5 hours</t>
  </si>
  <si>
    <t>Cattle Market</t>
  </si>
  <si>
    <t>Up to 8hrs</t>
  </si>
  <si>
    <t>Southern Road</t>
  </si>
  <si>
    <t>Thames Street</t>
  </si>
  <si>
    <t>Goldsmith Lane</t>
  </si>
  <si>
    <t>(Mon-Fri 9:00am to 5:00pm)</t>
  </si>
  <si>
    <t>(Sat 9:00am to 12 mid-day)</t>
  </si>
  <si>
    <t>½ price **</t>
  </si>
  <si>
    <t>½ price**</t>
  </si>
  <si>
    <t>St Georges Wallingford</t>
  </si>
  <si>
    <t>Riverside Wallingford</t>
  </si>
  <si>
    <t>Low Season 1 March-30 June</t>
  </si>
  <si>
    <t>1 Sept-31 Oct</t>
  </si>
  <si>
    <t>½ price *</t>
  </si>
  <si>
    <t>½ price*</t>
  </si>
  <si>
    <t>High Season 1 July-31 August</t>
  </si>
  <si>
    <t>Castle Street</t>
  </si>
  <si>
    <t xml:space="preserve">General – On application </t>
  </si>
  <si>
    <t>Daily rate for Skips</t>
  </si>
  <si>
    <t>Daily rate for gazebo, trailers and market stalls</t>
  </si>
  <si>
    <t>Permit replacement</t>
  </si>
  <si>
    <r>
      <t>*</t>
    </r>
    <r>
      <rPr>
        <sz val="12"/>
        <rFont val="Times New Roman"/>
        <family val="1"/>
      </rPr>
      <t xml:space="preserve"> vehicles able to travel at least 20 miles with zero CO2 – (EXCEPT Goldsmiths Lane which at under 120g CO2/km</t>
    </r>
    <r>
      <rPr>
        <sz val="12"/>
        <rFont val="Arial"/>
        <family val="2"/>
      </rPr>
      <t>)</t>
    </r>
  </si>
  <si>
    <t>£40.00 + VAT</t>
  </si>
  <si>
    <t>Per space</t>
  </si>
  <si>
    <t>£20.00 + VAT</t>
  </si>
  <si>
    <t>Single dwelling house</t>
  </si>
  <si>
    <r>
      <t xml:space="preserve">Alterations\extensions to </t>
    </r>
    <r>
      <rPr>
        <b/>
        <sz val="12"/>
        <rFont val="Arial"/>
        <family val="2"/>
      </rPr>
      <t>two or more</t>
    </r>
    <r>
      <rPr>
        <sz val="12"/>
        <rFont val="Arial"/>
        <family val="2"/>
      </rPr>
      <t xml:space="preserve"> dwelling houses, including works within boundaries</t>
    </r>
  </si>
  <si>
    <t>Two or more dwelling houses (or two or more flats)</t>
  </si>
  <si>
    <r>
      <t>New dwelling houses</t>
    </r>
    <r>
      <rPr>
        <sz val="12"/>
        <rFont val="Arial"/>
        <family val="2"/>
      </rPr>
      <t xml:space="preserve"> (up to and including 50)</t>
    </r>
  </si>
  <si>
    <r>
      <t>New dwelling houses</t>
    </r>
    <r>
      <rPr>
        <sz val="12"/>
        <rFont val="Arial"/>
        <family val="2"/>
      </rPr>
      <t xml:space="preserve"> (for </t>
    </r>
    <r>
      <rPr>
        <i/>
        <sz val="12"/>
        <rFont val="Arial"/>
        <family val="2"/>
      </rPr>
      <t>more</t>
    </r>
    <r>
      <rPr>
        <sz val="12"/>
        <rFont val="Arial"/>
        <family val="2"/>
      </rPr>
      <t xml:space="preserve"> than 50) the cost is £22,859 plus:</t>
    </r>
  </si>
  <si>
    <t>Per dwelling house in excess of 50</t>
  </si>
  <si>
    <r>
      <t xml:space="preserve">Erection of buildings </t>
    </r>
    <r>
      <rPr>
        <sz val="12"/>
        <rFont val="Arial"/>
        <family val="2"/>
      </rPr>
      <t>(not dwelling houses, agricultural, glasshouses, plant nor machinery)</t>
    </r>
  </si>
  <si>
    <t>Proposed change of use of a building from Office Use (Class B! to a use falling within Class C3 (Dwelling house)</t>
  </si>
  <si>
    <t>Proposed change of use of Agricultural Building to a Dwelling house (Class C3) where there are no Associated Building Operations</t>
  </si>
  <si>
    <t>Proposed change of use of Agricultural Building to a Dwelling house (Class C3) and Associated Building Operations</t>
  </si>
  <si>
    <t>Proposed change of use of a building from a Retail (Class A1 or A2) or Mixed Retail and Residential use to a use falling within a Dwelling house (Class C3) where there are no Associated Building Operations</t>
  </si>
  <si>
    <t>Proposed change of use of a building from a Retail (Class A1 or A2) or Mixed Retail and Residential use to a use falling within a Dwelling house (Class C3) and Associated Building Operations</t>
  </si>
  <si>
    <t>Notification of Prior Approval for a Change of Use from Storage or Distribution Buildings (Class B8) and any land within its curtilage to Dwelling houses (Class C3)</t>
  </si>
  <si>
    <t>Notification of Prior Approval for a Change of Use from Amusement Arcades\Centres and Casinos (Sui Generis Uses) and any land within its curtilage to Dwelling houses (Class C3)</t>
  </si>
  <si>
    <t>Notification of Prior Approval for a Change of Use from Amusement Arcades\Centres and Casinos (Sui Generis Uses) and any land within its curtilage to Dwelling houses (Class C3) and Associated Building Operations</t>
  </si>
  <si>
    <t>Change of use (of a building to use as one or more separate dwelling houses, or other cases)</t>
  </si>
  <si>
    <t>Not more that 50 dwelling houses</t>
  </si>
  <si>
    <t>Each dwelling house</t>
  </si>
  <si>
    <t>More than 50 dwelling houses £22,859 plus</t>
  </si>
  <si>
    <t>Each dwelling house in excess of 50</t>
  </si>
  <si>
    <t>For alterations, extensions etc. to a dwelling house for the benefit of a registered disabled person</t>
  </si>
  <si>
    <t>£73.50 + VAT per hour or part thereof</t>
  </si>
  <si>
    <t>Senior Surveyor</t>
  </si>
  <si>
    <t>Laptop</t>
  </si>
  <si>
    <t>Speaker with auxiliary cable</t>
  </si>
  <si>
    <t>Street Naming and Numbering Existing Properties</t>
  </si>
  <si>
    <t>Reinstatement application</t>
  </si>
  <si>
    <t>All fees are set locally by the Council, reviewed annually and cover the five year licence period.</t>
  </si>
  <si>
    <t>Development &amp; Corporate Landlord - Property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</si>
</sst>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5" formatCode="&quot;£&quot;#,##0;\-&quot;£&quot;#,##0"/>
    <numFmt numFmtId="6" formatCode="&quot;£&quot;#,##0;[Red]\-&quot;£&quot;#,##0"/>
    <numFmt numFmtId="8" formatCode="&quot;£&quot;#,##0.00;[Red]\-&quot;£&quot;#,##0.00"/>
    <numFmt numFmtId="43" formatCode="_-* #,##0.00_-;\-* #,##0.00_-;_-* &quot;-&quot;??_-;_-@_-"/>
    <numFmt numFmtId="164" formatCode="0.0%"/>
    <numFmt numFmtId="165" formatCode="#,##0.00_ ;\-#,##0.00\ "/>
    <numFmt numFmtId="166" formatCode="#,##0.00_ ;[Red]\-#,##0.00\ "/>
  </numFmts>
  <fonts count="61">
    <font>
      <sz val="10"/>
      <name val="Arial"/>
    </font>
    <font>
      <sz val="11"/>
      <color theme="1"/>
      <name val="Calibri"/>
      <family val="2"/>
      <scheme val="minor"/>
    </font>
    <font>
      <sz val="10"/>
      <name val="Arial"/>
      <family val="2"/>
    </font>
    <font>
      <sz val="8"/>
      <name val="Arial"/>
      <family val="2"/>
    </font>
    <font>
      <sz val="10"/>
      <name val="Gill Sans MT Light"/>
      <family val="2"/>
    </font>
    <font>
      <b/>
      <sz val="12"/>
      <name val="Gill Sans MT Light"/>
      <family val="2"/>
    </font>
    <font>
      <sz val="12"/>
      <name val="Gill Sans MT Light"/>
      <family val="2"/>
    </font>
    <font>
      <i/>
      <sz val="12"/>
      <name val="Gill Sans MT Light"/>
      <family val="2"/>
    </font>
    <font>
      <sz val="12"/>
      <name val="Arial"/>
      <family val="2"/>
    </font>
    <font>
      <sz val="12"/>
      <color indexed="18"/>
      <name val="Gill Sans MT Light"/>
      <family val="2"/>
    </font>
    <font>
      <sz val="10"/>
      <color indexed="8"/>
      <name val="Arial"/>
      <family val="2"/>
    </font>
    <font>
      <b/>
      <sz val="9"/>
      <color indexed="81"/>
      <name val="Tahoma"/>
      <family val="2"/>
    </font>
    <font>
      <sz val="9"/>
      <color indexed="81"/>
      <name val="Tahoma"/>
      <family val="2"/>
    </font>
    <font>
      <sz val="12"/>
      <color indexed="8"/>
      <name val="Arial"/>
      <family val="2"/>
    </font>
    <font>
      <sz val="16"/>
      <name val="Gill Sans MT Light"/>
      <family val="2"/>
    </font>
    <font>
      <sz val="28"/>
      <name val="Gill Sans MT Light"/>
      <family val="2"/>
    </font>
    <font>
      <sz val="20"/>
      <name val="Gill Sans MT Light"/>
      <family val="2"/>
    </font>
    <font>
      <sz val="18"/>
      <name val="Gill Sans MT Light"/>
      <family val="2"/>
    </font>
    <font>
      <b/>
      <sz val="12"/>
      <name val="Gill Sans MT Light"/>
    </font>
    <font>
      <u/>
      <sz val="10"/>
      <color theme="10"/>
      <name val="Arial"/>
      <family val="2"/>
    </font>
    <font>
      <b/>
      <sz val="12"/>
      <name val="Arial"/>
      <family val="2"/>
    </font>
    <font>
      <b/>
      <sz val="12"/>
      <color indexed="8"/>
      <name val="Arial"/>
      <family val="2"/>
    </font>
    <font>
      <b/>
      <sz val="14"/>
      <name val="Arial"/>
      <family val="2"/>
    </font>
    <font>
      <sz val="11"/>
      <name val="Arial"/>
      <family val="2"/>
    </font>
    <font>
      <sz val="12"/>
      <color indexed="18"/>
      <name val="Arial"/>
      <family val="2"/>
    </font>
    <font>
      <sz val="12"/>
      <color indexed="10"/>
      <name val="Arial"/>
      <family val="2"/>
    </font>
    <font>
      <vertAlign val="superscript"/>
      <sz val="12"/>
      <name val="Arial"/>
      <family val="2"/>
    </font>
    <font>
      <b/>
      <i/>
      <sz val="12"/>
      <name val="Arial"/>
      <family val="2"/>
    </font>
    <font>
      <sz val="12"/>
      <color rgb="FFFF0000"/>
      <name val="Arial"/>
      <family val="2"/>
    </font>
    <font>
      <b/>
      <vertAlign val="superscript"/>
      <sz val="12"/>
      <name val="Arial"/>
      <family val="2"/>
    </font>
    <font>
      <sz val="12"/>
      <color indexed="14"/>
      <name val="Arial"/>
      <family val="2"/>
    </font>
    <font>
      <b/>
      <sz val="12"/>
      <color indexed="14"/>
      <name val="Arial"/>
      <family val="2"/>
    </font>
    <font>
      <i/>
      <sz val="12"/>
      <name val="Arial"/>
      <family val="2"/>
    </font>
    <font>
      <b/>
      <u/>
      <sz val="12"/>
      <name val="Arial"/>
      <family val="2"/>
    </font>
    <font>
      <u/>
      <sz val="12"/>
      <name val="Arial"/>
      <family val="2"/>
    </font>
    <font>
      <i/>
      <sz val="11"/>
      <name val="Arial"/>
      <family val="2"/>
    </font>
    <font>
      <u val="singleAccounting"/>
      <sz val="12"/>
      <name val="Arial"/>
      <family val="2"/>
    </font>
    <font>
      <b/>
      <sz val="12"/>
      <color indexed="10"/>
      <name val="Arial"/>
      <family val="2"/>
    </font>
    <font>
      <b/>
      <sz val="12"/>
      <color theme="1"/>
      <name val="Arial"/>
      <family val="2"/>
    </font>
    <font>
      <sz val="12"/>
      <color theme="1"/>
      <name val="Arial"/>
      <family val="2"/>
    </font>
    <font>
      <b/>
      <u/>
      <sz val="12"/>
      <color theme="10"/>
      <name val="Arial"/>
      <family val="2"/>
    </font>
    <font>
      <b/>
      <sz val="18"/>
      <name val="Gill Sans MT Light"/>
    </font>
    <font>
      <b/>
      <sz val="16"/>
      <name val="Gill Sans MT Light"/>
    </font>
    <font>
      <b/>
      <sz val="10"/>
      <name val="Arial"/>
      <family val="2"/>
    </font>
    <font>
      <b/>
      <sz val="12"/>
      <color indexed="18"/>
      <name val="Arial"/>
      <family val="2"/>
    </font>
    <font>
      <sz val="12"/>
      <name val="Gill Sans MT Light"/>
    </font>
    <font>
      <b/>
      <sz val="11"/>
      <name val="Arial"/>
      <family val="2"/>
    </font>
    <font>
      <b/>
      <sz val="16"/>
      <name val="Arial"/>
      <family val="2"/>
    </font>
    <font>
      <b/>
      <i/>
      <sz val="12"/>
      <color indexed="8"/>
      <name val="Arial"/>
      <family val="2"/>
    </font>
    <font>
      <i/>
      <sz val="12"/>
      <color indexed="8"/>
      <name val="Arial"/>
      <family val="2"/>
    </font>
    <font>
      <sz val="11"/>
      <color indexed="8"/>
      <name val="Arial"/>
      <family val="2"/>
    </font>
    <font>
      <b/>
      <i/>
      <sz val="11"/>
      <name val="Arial"/>
      <family val="2"/>
    </font>
    <font>
      <b/>
      <sz val="11"/>
      <color indexed="8"/>
      <name val="Arial"/>
      <family val="2"/>
    </font>
    <font>
      <b/>
      <sz val="11"/>
      <name val="Gill Sans MT Light"/>
      <family val="2"/>
    </font>
    <font>
      <b/>
      <i/>
      <sz val="14"/>
      <name val="Arial"/>
      <family val="2"/>
    </font>
    <font>
      <b/>
      <sz val="16"/>
      <name val="Gill Sans MT Light"/>
      <family val="2"/>
    </font>
    <font>
      <b/>
      <i/>
      <sz val="12"/>
      <name val="Gill Sans MT Light"/>
    </font>
    <font>
      <i/>
      <sz val="12"/>
      <name val="Gill Sans MT Light"/>
    </font>
    <font>
      <sz val="12"/>
      <color indexed="10"/>
      <name val="Gill Sans MT Light"/>
      <family val="2"/>
    </font>
    <font>
      <sz val="12"/>
      <name val="Times New Roman"/>
      <family val="1"/>
    </font>
    <font>
      <b/>
      <sz val="8"/>
      <name val="Arial"/>
      <family val="2"/>
    </font>
  </fonts>
  <fills count="5">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rgb="FFE7E6E6"/>
        <bgColor indexed="64"/>
      </patternFill>
    </fill>
  </fills>
  <borders count="63">
    <border>
      <left/>
      <right/>
      <top/>
      <bottom/>
      <diagonal/>
    </border>
    <border>
      <left style="thin">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bottom style="thick">
        <color indexed="64"/>
      </bottom>
      <diagonal/>
    </border>
    <border>
      <left/>
      <right/>
      <top style="medium">
        <color indexed="64"/>
      </top>
      <bottom style="medium">
        <color indexed="64"/>
      </bottom>
      <diagonal/>
    </border>
    <border>
      <left/>
      <right style="medium">
        <color indexed="64"/>
      </right>
      <top style="medium">
        <color indexed="64"/>
      </top>
      <bottom style="thick">
        <color indexed="64"/>
      </bottom>
      <diagonal/>
    </border>
    <border>
      <left/>
      <right style="medium">
        <color indexed="64"/>
      </right>
      <top/>
      <bottom style="thick">
        <color indexed="64"/>
      </bottom>
      <diagonal/>
    </border>
    <border>
      <left style="thick">
        <color indexed="64"/>
      </left>
      <right style="thick">
        <color indexed="64"/>
      </right>
      <top/>
      <bottom style="thick">
        <color indexed="64"/>
      </bottom>
      <diagonal/>
    </border>
    <border>
      <left style="thick">
        <color indexed="64"/>
      </left>
      <right style="thick">
        <color indexed="64"/>
      </right>
      <top/>
      <bottom/>
      <diagonal/>
    </border>
    <border>
      <left/>
      <right style="thick">
        <color indexed="64"/>
      </right>
      <top/>
      <bottom style="medium">
        <color indexed="64"/>
      </bottom>
      <diagonal/>
    </border>
    <border>
      <left/>
      <right style="thick">
        <color indexed="64"/>
      </right>
      <top/>
      <bottom style="thick">
        <color indexed="64"/>
      </bottom>
      <diagonal/>
    </border>
    <border>
      <left style="thick">
        <color indexed="64"/>
      </left>
      <right style="medium">
        <color indexed="64"/>
      </right>
      <top/>
      <bottom style="thick">
        <color indexed="64"/>
      </bottom>
      <diagonal/>
    </border>
    <border>
      <left style="thick">
        <color indexed="64"/>
      </left>
      <right style="medium">
        <color indexed="64"/>
      </right>
      <top/>
      <bottom/>
      <diagonal/>
    </border>
    <border>
      <left style="medium">
        <color indexed="64"/>
      </left>
      <right style="medium">
        <color indexed="64"/>
      </right>
      <top/>
      <bottom/>
      <diagonal/>
    </border>
    <border>
      <left style="thick">
        <color indexed="64"/>
      </left>
      <right/>
      <top style="thick">
        <color indexed="64"/>
      </top>
      <bottom/>
      <diagonal/>
    </border>
    <border>
      <left/>
      <right style="medium">
        <color indexed="64"/>
      </right>
      <top style="thick">
        <color indexed="64"/>
      </top>
      <bottom/>
      <diagonal/>
    </border>
    <border>
      <left style="thick">
        <color indexed="64"/>
      </left>
      <right/>
      <top/>
      <bottom/>
      <diagonal/>
    </border>
    <border>
      <left style="thick">
        <color indexed="64"/>
      </left>
      <right/>
      <top/>
      <bottom style="thick">
        <color indexed="64"/>
      </bottom>
      <diagonal/>
    </border>
    <border>
      <left style="medium">
        <color indexed="64"/>
      </left>
      <right/>
      <top style="thick">
        <color indexed="64"/>
      </top>
      <bottom style="thick">
        <color indexed="64"/>
      </bottom>
      <diagonal/>
    </border>
    <border>
      <left/>
      <right style="medium">
        <color indexed="64"/>
      </right>
      <top style="thick">
        <color indexed="64"/>
      </top>
      <bottom style="thick">
        <color indexed="64"/>
      </bottom>
      <diagonal/>
    </border>
    <border>
      <left style="thick">
        <color indexed="64"/>
      </left>
      <right style="thick">
        <color indexed="64"/>
      </right>
      <top style="thick">
        <color indexed="64"/>
      </top>
      <bottom/>
      <diagonal/>
    </border>
    <border>
      <left style="medium">
        <color indexed="64"/>
      </left>
      <right style="medium">
        <color indexed="64"/>
      </right>
      <top style="thick">
        <color indexed="64"/>
      </top>
      <bottom/>
      <diagonal/>
    </border>
    <border>
      <left style="medium">
        <color indexed="64"/>
      </left>
      <right style="thick">
        <color indexed="64"/>
      </right>
      <top style="thick">
        <color indexed="64"/>
      </top>
      <bottom/>
      <diagonal/>
    </border>
    <border>
      <left style="medium">
        <color indexed="64"/>
      </left>
      <right style="thick">
        <color indexed="64"/>
      </right>
      <top/>
      <bottom/>
      <diagonal/>
    </border>
    <border>
      <left style="medium">
        <color indexed="64"/>
      </left>
      <right style="thick">
        <color indexed="64"/>
      </right>
      <top/>
      <bottom style="thick">
        <color indexed="64"/>
      </bottom>
      <diagonal/>
    </border>
    <border>
      <left style="medium">
        <color indexed="64"/>
      </left>
      <right style="thick">
        <color indexed="64"/>
      </right>
      <top/>
      <bottom style="medium">
        <color indexed="64"/>
      </bottom>
      <diagonal/>
    </border>
    <border>
      <left style="medium">
        <color indexed="64"/>
      </left>
      <right/>
      <top style="thick">
        <color indexed="64"/>
      </top>
      <bottom style="medium">
        <color indexed="64"/>
      </bottom>
      <diagonal/>
    </border>
    <border>
      <left/>
      <right style="medium">
        <color indexed="64"/>
      </right>
      <top style="thick">
        <color indexed="64"/>
      </top>
      <bottom style="medium">
        <color indexed="64"/>
      </bottom>
      <diagonal/>
    </border>
  </borders>
  <cellStyleXfs count="6">
    <xf numFmtId="0" fontId="0" fillId="0" borderId="0">
      <alignment vertical="top"/>
    </xf>
    <xf numFmtId="43" fontId="2" fillId="0" borderId="0" applyFont="0" applyFill="0" applyBorder="0" applyAlignment="0" applyProtection="0"/>
    <xf numFmtId="43" fontId="2" fillId="0" borderId="0" applyFont="0" applyFill="0" applyBorder="0" applyAlignment="0" applyProtection="0"/>
    <xf numFmtId="0" fontId="2" fillId="0" borderId="0">
      <alignment vertical="top"/>
    </xf>
    <xf numFmtId="0" fontId="19" fillId="0" borderId="0" applyNumberFormat="0" applyFill="0" applyBorder="0" applyAlignment="0" applyProtection="0">
      <alignment vertical="top"/>
    </xf>
    <xf numFmtId="0" fontId="1" fillId="0" borderId="0"/>
  </cellStyleXfs>
  <cellXfs count="690">
    <xf numFmtId="0" fontId="0" fillId="0" borderId="0" xfId="0" applyAlignment="1"/>
    <xf numFmtId="0" fontId="10" fillId="0" borderId="0" xfId="0" applyFont="1" applyFill="1">
      <alignment vertical="top"/>
    </xf>
    <xf numFmtId="43" fontId="10" fillId="0" borderId="0" xfId="0" applyNumberFormat="1" applyFont="1" applyFill="1">
      <alignment vertical="top"/>
    </xf>
    <xf numFmtId="43" fontId="6" fillId="0" borderId="0" xfId="1" applyFont="1" applyFill="1" applyBorder="1"/>
    <xf numFmtId="0" fontId="13" fillId="0" borderId="0" xfId="0" applyFont="1" applyFill="1">
      <alignment vertical="top"/>
    </xf>
    <xf numFmtId="0" fontId="8" fillId="0" borderId="0" xfId="0" applyFont="1" applyFill="1">
      <alignment vertical="top"/>
    </xf>
    <xf numFmtId="0" fontId="15" fillId="0" borderId="0" xfId="0" applyFont="1" applyFill="1" applyAlignment="1">
      <alignment horizontal="center"/>
    </xf>
    <xf numFmtId="0" fontId="16" fillId="0" borderId="0" xfId="0" applyFont="1" applyFill="1" applyAlignment="1">
      <alignment horizontal="center"/>
    </xf>
    <xf numFmtId="0" fontId="4" fillId="0" borderId="0" xfId="0" applyFont="1" applyFill="1" applyAlignment="1"/>
    <xf numFmtId="0" fontId="17" fillId="0" borderId="0" xfId="0" applyFont="1" applyFill="1" applyAlignment="1">
      <alignment horizontal="right"/>
    </xf>
    <xf numFmtId="0" fontId="14" fillId="0" borderId="0" xfId="0" applyFont="1" applyFill="1" applyAlignment="1">
      <alignment horizontal="center"/>
    </xf>
    <xf numFmtId="0" fontId="10" fillId="0" borderId="0" xfId="0" applyFont="1" applyFill="1" applyBorder="1">
      <alignment vertical="top"/>
    </xf>
    <xf numFmtId="43" fontId="6" fillId="0" borderId="0" xfId="1" applyFont="1" applyFill="1" applyBorder="1" applyAlignment="1">
      <alignment shrinkToFit="1"/>
    </xf>
    <xf numFmtId="0" fontId="2" fillId="0" borderId="0" xfId="0" applyFont="1" applyFill="1" applyAlignment="1"/>
    <xf numFmtId="43" fontId="13" fillId="0" borderId="0" xfId="0" applyNumberFormat="1" applyFont="1" applyFill="1">
      <alignment vertical="top"/>
    </xf>
    <xf numFmtId="0" fontId="4" fillId="0" borderId="0" xfId="0" applyFont="1" applyFill="1" applyAlignment="1">
      <alignment horizontal="right"/>
    </xf>
    <xf numFmtId="0" fontId="13" fillId="0" borderId="0" xfId="0" applyFont="1" applyFill="1" applyAlignment="1">
      <alignment vertical="top"/>
    </xf>
    <xf numFmtId="43" fontId="13" fillId="0" borderId="0" xfId="0" applyNumberFormat="1" applyFont="1" applyFill="1" applyAlignment="1">
      <alignment vertical="top"/>
    </xf>
    <xf numFmtId="43" fontId="13" fillId="0" borderId="0" xfId="0" applyNumberFormat="1" applyFont="1" applyFill="1" applyBorder="1">
      <alignment vertical="top"/>
    </xf>
    <xf numFmtId="43" fontId="8" fillId="0" borderId="0" xfId="0" applyNumberFormat="1" applyFont="1" applyFill="1">
      <alignment vertical="top"/>
    </xf>
    <xf numFmtId="0" fontId="13" fillId="0" borderId="0" xfId="0" applyFont="1" applyFill="1" applyBorder="1">
      <alignment vertical="top"/>
    </xf>
    <xf numFmtId="0" fontId="0" fillId="0" borderId="0" xfId="0" applyAlignment="1"/>
    <xf numFmtId="0" fontId="21" fillId="0" borderId="0" xfId="0" applyFont="1" applyFill="1">
      <alignment vertical="top"/>
    </xf>
    <xf numFmtId="0" fontId="20" fillId="0" borderId="0" xfId="0" applyFont="1" applyAlignment="1"/>
    <xf numFmtId="0" fontId="2" fillId="0" borderId="0" xfId="0" applyFont="1" applyAlignment="1"/>
    <xf numFmtId="0" fontId="13" fillId="0" borderId="0" xfId="0" applyFont="1" applyFill="1" applyAlignment="1">
      <alignment horizontal="center" vertical="center"/>
    </xf>
    <xf numFmtId="0" fontId="22" fillId="0" borderId="0" xfId="0" applyFont="1" applyFill="1" applyAlignment="1">
      <alignment vertical="center"/>
    </xf>
    <xf numFmtId="0" fontId="8" fillId="0" borderId="0" xfId="0" applyFont="1" applyFill="1" applyAlignment="1">
      <alignment vertical="center"/>
    </xf>
    <xf numFmtId="43" fontId="8" fillId="0" borderId="0" xfId="0" applyNumberFormat="1" applyFont="1" applyFill="1" applyAlignment="1">
      <alignment vertical="center"/>
    </xf>
    <xf numFmtId="0" fontId="8" fillId="0" borderId="0" xfId="0" applyFont="1" applyFill="1" applyBorder="1" applyAlignment="1">
      <alignment vertical="center"/>
    </xf>
    <xf numFmtId="49" fontId="20" fillId="0" borderId="0" xfId="0" applyNumberFormat="1" applyFont="1" applyFill="1" applyAlignment="1">
      <alignment horizontal="center"/>
    </xf>
    <xf numFmtId="2" fontId="8" fillId="0" borderId="0" xfId="0" applyNumberFormat="1" applyFont="1" applyFill="1">
      <alignment vertical="top"/>
    </xf>
    <xf numFmtId="0" fontId="8" fillId="0" borderId="0" xfId="0" applyFont="1" applyFill="1" applyBorder="1">
      <alignment vertical="top"/>
    </xf>
    <xf numFmtId="0" fontId="8" fillId="0" borderId="0" xfId="0" applyFont="1" applyFill="1" applyBorder="1" applyAlignment="1">
      <alignment horizontal="center" vertical="top"/>
    </xf>
    <xf numFmtId="0" fontId="8" fillId="0" borderId="0" xfId="0" applyFont="1" applyFill="1" applyAlignment="1">
      <alignment horizontal="center"/>
    </xf>
    <xf numFmtId="43" fontId="20" fillId="0" borderId="0" xfId="0" applyNumberFormat="1" applyFont="1" applyFill="1" applyAlignment="1">
      <alignment horizontal="center"/>
    </xf>
    <xf numFmtId="43" fontId="8" fillId="0" borderId="0" xfId="0" applyNumberFormat="1" applyFont="1" applyFill="1" applyAlignment="1">
      <alignment horizontal="center"/>
    </xf>
    <xf numFmtId="0" fontId="20" fillId="0" borderId="0" xfId="0" applyFont="1" applyFill="1" applyAlignment="1">
      <alignment horizontal="center"/>
    </xf>
    <xf numFmtId="0" fontId="8" fillId="0" borderId="0" xfId="0" applyFont="1" applyFill="1" applyBorder="1" applyAlignment="1">
      <alignment horizontal="center"/>
    </xf>
    <xf numFmtId="0" fontId="20" fillId="0" borderId="0" xfId="0" applyFont="1" applyFill="1">
      <alignment vertical="top"/>
    </xf>
    <xf numFmtId="43" fontId="8" fillId="0" borderId="0" xfId="0" applyNumberFormat="1" applyFont="1" applyFill="1" applyAlignment="1">
      <alignment horizontal="center" vertical="center"/>
    </xf>
    <xf numFmtId="166" fontId="8" fillId="0" borderId="0" xfId="0" applyNumberFormat="1" applyFont="1" applyFill="1" applyBorder="1" applyAlignment="1">
      <alignment horizontal="right"/>
    </xf>
    <xf numFmtId="0" fontId="8" fillId="0" borderId="0" xfId="0" applyFont="1" applyFill="1" applyAlignment="1">
      <alignment horizontal="right"/>
    </xf>
    <xf numFmtId="43" fontId="24" fillId="0" borderId="0" xfId="0" applyNumberFormat="1" applyFont="1" applyFill="1">
      <alignment vertical="top"/>
    </xf>
    <xf numFmtId="43" fontId="8" fillId="0" borderId="0" xfId="0" applyNumberFormat="1" applyFont="1" applyFill="1" applyAlignment="1">
      <alignment horizontal="right"/>
    </xf>
    <xf numFmtId="166" fontId="8" fillId="0" borderId="0" xfId="1" applyNumberFormat="1" applyFont="1" applyFill="1" applyBorder="1" applyAlignment="1">
      <alignment horizontal="right"/>
    </xf>
    <xf numFmtId="2" fontId="8" fillId="0" borderId="0" xfId="0" applyNumberFormat="1" applyFont="1" applyFill="1" applyAlignment="1">
      <alignment horizontal="right"/>
    </xf>
    <xf numFmtId="165" fontId="8" fillId="0" borderId="0" xfId="0" applyNumberFormat="1" applyFont="1" applyFill="1" applyAlignment="1">
      <alignment horizontal="right"/>
    </xf>
    <xf numFmtId="43" fontId="8" fillId="0" borderId="0" xfId="0" applyNumberFormat="1" applyFont="1" applyFill="1" applyAlignment="1">
      <alignment vertical="top"/>
    </xf>
    <xf numFmtId="43" fontId="25" fillId="0" borderId="0" xfId="0" applyNumberFormat="1" applyFont="1" applyFill="1" applyAlignment="1">
      <alignment vertical="top"/>
    </xf>
    <xf numFmtId="0" fontId="20" fillId="0" borderId="0" xfId="0" applyFont="1" applyFill="1" applyAlignment="1">
      <alignment horizontal="left"/>
    </xf>
    <xf numFmtId="0" fontId="8" fillId="0" borderId="0" xfId="0" applyFont="1" applyFill="1" applyBorder="1" applyAlignment="1"/>
    <xf numFmtId="0" fontId="8" fillId="0" borderId="0" xfId="0" applyFont="1" applyAlignment="1">
      <alignment vertical="center"/>
    </xf>
    <xf numFmtId="0" fontId="8" fillId="0" borderId="0" xfId="0" applyFont="1" applyFill="1" applyAlignment="1"/>
    <xf numFmtId="0" fontId="20" fillId="0" borderId="0" xfId="0" applyFont="1" applyFill="1" applyBorder="1">
      <alignment vertical="top"/>
    </xf>
    <xf numFmtId="0" fontId="20" fillId="0" borderId="14" xfId="0" applyFont="1" applyFill="1" applyBorder="1">
      <alignment vertical="top"/>
    </xf>
    <xf numFmtId="0" fontId="20" fillId="0" borderId="0" xfId="0" applyFont="1" applyAlignment="1">
      <alignment horizontal="left" vertical="center" indent="1"/>
    </xf>
    <xf numFmtId="0" fontId="8" fillId="0" borderId="0" xfId="0" applyFont="1" applyAlignment="1">
      <alignment horizontal="left" vertical="center" indent="1"/>
    </xf>
    <xf numFmtId="0" fontId="20" fillId="0" borderId="20" xfId="0" applyFont="1" applyBorder="1" applyAlignment="1">
      <alignment vertical="center" wrapText="1"/>
    </xf>
    <xf numFmtId="0" fontId="20" fillId="0" borderId="2" xfId="0" applyFont="1" applyBorder="1" applyAlignment="1">
      <alignment vertical="center" wrapText="1"/>
    </xf>
    <xf numFmtId="0" fontId="20" fillId="0" borderId="2" xfId="0" applyFont="1" applyBorder="1" applyAlignment="1">
      <alignment horizontal="right" vertical="center" wrapText="1"/>
    </xf>
    <xf numFmtId="0" fontId="8" fillId="0" borderId="25" xfId="0" applyFont="1" applyBorder="1" applyAlignment="1">
      <alignment vertical="center" wrapText="1"/>
    </xf>
    <xf numFmtId="0" fontId="8" fillId="0" borderId="0" xfId="0" applyFont="1" applyAlignment="1">
      <alignment horizontal="left" vertical="center" indent="5"/>
    </xf>
    <xf numFmtId="0" fontId="27" fillId="0" borderId="0" xfId="0" applyFont="1" applyAlignment="1">
      <alignment horizontal="left" vertical="center" indent="1"/>
    </xf>
    <xf numFmtId="0" fontId="20" fillId="0" borderId="0" xfId="0" applyFont="1" applyAlignment="1">
      <alignment vertical="center"/>
    </xf>
    <xf numFmtId="0" fontId="8" fillId="0" borderId="0" xfId="0" applyFont="1" applyAlignment="1"/>
    <xf numFmtId="0" fontId="27" fillId="0" borderId="0" xfId="0" applyFont="1" applyAlignment="1">
      <alignment vertical="center"/>
    </xf>
    <xf numFmtId="0" fontId="20" fillId="0" borderId="4" xfId="0" applyFont="1" applyBorder="1" applyAlignment="1"/>
    <xf numFmtId="0" fontId="8" fillId="0" borderId="20" xfId="0" applyFont="1" applyBorder="1" applyAlignment="1"/>
    <xf numFmtId="0" fontId="8" fillId="0" borderId="2" xfId="0" applyFont="1" applyBorder="1" applyAlignment="1"/>
    <xf numFmtId="0" fontId="8" fillId="0" borderId="25" xfId="0" applyFont="1" applyBorder="1" applyAlignment="1"/>
    <xf numFmtId="0" fontId="0" fillId="0" borderId="0" xfId="0" applyAlignment="1"/>
    <xf numFmtId="0" fontId="28" fillId="0" borderId="0" xfId="0" applyFont="1" applyAlignment="1"/>
    <xf numFmtId="43" fontId="22" fillId="0" borderId="0" xfId="1" applyFont="1" applyFill="1" applyBorder="1" applyAlignment="1">
      <alignment vertical="center"/>
    </xf>
    <xf numFmtId="0" fontId="23" fillId="0" borderId="0" xfId="0" applyFont="1" applyFill="1">
      <alignment vertical="top"/>
    </xf>
    <xf numFmtId="43" fontId="8" fillId="0" borderId="0" xfId="1" applyFont="1" applyFill="1" applyBorder="1"/>
    <xf numFmtId="43" fontId="8" fillId="0" borderId="0" xfId="1" applyFont="1" applyFill="1" applyBorder="1" applyAlignment="1">
      <alignment shrinkToFit="1"/>
    </xf>
    <xf numFmtId="43" fontId="20" fillId="0" borderId="0" xfId="1" applyFont="1" applyFill="1" applyBorder="1" applyAlignment="1">
      <alignment horizontal="center" wrapText="1"/>
    </xf>
    <xf numFmtId="43" fontId="20" fillId="0" borderId="0" xfId="1" applyFont="1" applyFill="1" applyBorder="1" applyAlignment="1">
      <alignment horizontal="center"/>
    </xf>
    <xf numFmtId="2" fontId="20" fillId="0" borderId="0" xfId="0" applyNumberFormat="1" applyFont="1" applyFill="1" applyBorder="1" applyAlignment="1">
      <alignment horizontal="center" wrapText="1"/>
    </xf>
    <xf numFmtId="43" fontId="20" fillId="0" borderId="0" xfId="1" applyFont="1" applyFill="1" applyBorder="1"/>
    <xf numFmtId="43" fontId="24" fillId="0" borderId="0" xfId="1" applyFont="1" applyFill="1" applyBorder="1"/>
    <xf numFmtId="43" fontId="8" fillId="0" borderId="0" xfId="1" applyFont="1" applyFill="1" applyBorder="1" applyAlignment="1">
      <alignment horizontal="right"/>
    </xf>
    <xf numFmtId="43" fontId="8" fillId="0" borderId="0" xfId="1" applyNumberFormat="1" applyFont="1" applyFill="1" applyBorder="1"/>
    <xf numFmtId="9" fontId="8" fillId="0" borderId="0" xfId="1" applyNumberFormat="1" applyFont="1" applyFill="1" applyBorder="1" applyAlignment="1">
      <alignment horizontal="right"/>
    </xf>
    <xf numFmtId="164" fontId="8" fillId="0" borderId="0" xfId="1" applyNumberFormat="1" applyFont="1" applyFill="1" applyBorder="1" applyAlignment="1">
      <alignment horizontal="right"/>
    </xf>
    <xf numFmtId="43" fontId="8" fillId="0" borderId="0" xfId="1" applyFont="1" applyFill="1" applyBorder="1" applyAlignment="1">
      <alignment horizontal="left"/>
    </xf>
    <xf numFmtId="43" fontId="8" fillId="0" borderId="0" xfId="1" applyNumberFormat="1" applyFont="1" applyFill="1" applyBorder="1" applyAlignment="1">
      <alignment horizontal="right"/>
    </xf>
    <xf numFmtId="0" fontId="2" fillId="0" borderId="0" xfId="0" applyFont="1" applyFill="1" applyBorder="1" applyAlignment="1"/>
    <xf numFmtId="0" fontId="2" fillId="0" borderId="0" xfId="0" applyFont="1" applyFill="1" applyBorder="1" applyAlignment="1">
      <alignment vertical="top"/>
    </xf>
    <xf numFmtId="43" fontId="8" fillId="0" borderId="0" xfId="0" applyNumberFormat="1" applyFont="1" applyFill="1" applyBorder="1" applyAlignment="1">
      <alignment horizontal="right" vertical="center"/>
    </xf>
    <xf numFmtId="43" fontId="8" fillId="0" borderId="0" xfId="0" applyNumberFormat="1" applyFont="1" applyFill="1" applyBorder="1">
      <alignment vertical="top"/>
    </xf>
    <xf numFmtId="0" fontId="2" fillId="0" borderId="0" xfId="0" applyFont="1" applyAlignment="1">
      <alignment horizontal="center" vertical="center"/>
    </xf>
    <xf numFmtId="0" fontId="8" fillId="0" borderId="0" xfId="0" applyFont="1" applyFill="1" applyAlignment="1">
      <alignment vertical="top"/>
    </xf>
    <xf numFmtId="2" fontId="8" fillId="0" borderId="0" xfId="0" applyNumberFormat="1" applyFont="1" applyFill="1" applyAlignment="1">
      <alignment vertical="center"/>
    </xf>
    <xf numFmtId="2" fontId="20" fillId="0" borderId="0" xfId="0" applyNumberFormat="1" applyFont="1" applyFill="1">
      <alignment vertical="top"/>
    </xf>
    <xf numFmtId="0" fontId="30" fillId="0" borderId="0" xfId="0" applyFont="1" applyFill="1">
      <alignment vertical="top"/>
    </xf>
    <xf numFmtId="2" fontId="20" fillId="0" borderId="0" xfId="0" applyNumberFormat="1" applyFont="1" applyFill="1" applyAlignment="1">
      <alignment horizontal="center"/>
    </xf>
    <xf numFmtId="9" fontId="31" fillId="0" borderId="0" xfId="0" applyNumberFormat="1" applyFont="1" applyFill="1">
      <alignment vertical="top"/>
    </xf>
    <xf numFmtId="43" fontId="8" fillId="2" borderId="0" xfId="1" applyFont="1" applyFill="1" applyBorder="1"/>
    <xf numFmtId="43" fontId="8" fillId="0" borderId="0" xfId="1" applyFont="1" applyFill="1" applyAlignment="1">
      <alignment horizontal="center"/>
    </xf>
    <xf numFmtId="43" fontId="8" fillId="0" borderId="0" xfId="1" applyFont="1" applyFill="1" applyBorder="1" applyAlignment="1">
      <alignment horizontal="right" vertical="center" shrinkToFit="1"/>
    </xf>
    <xf numFmtId="0" fontId="8" fillId="0" borderId="0" xfId="0" applyFont="1">
      <alignment vertical="top"/>
    </xf>
    <xf numFmtId="43" fontId="25" fillId="0" borderId="0" xfId="1" applyFont="1" applyFill="1" applyBorder="1"/>
    <xf numFmtId="43" fontId="8" fillId="0" borderId="0" xfId="1" applyFont="1" applyFill="1" applyBorder="1" applyAlignment="1">
      <alignment horizontal="center"/>
    </xf>
    <xf numFmtId="8" fontId="8" fillId="0" borderId="0" xfId="1" applyNumberFormat="1" applyFont="1" applyFill="1" applyBorder="1" applyAlignment="1">
      <alignment horizontal="center" vertical="center" shrinkToFit="1"/>
    </xf>
    <xf numFmtId="2" fontId="8" fillId="2" borderId="0" xfId="0" applyNumberFormat="1" applyFont="1" applyFill="1">
      <alignment vertical="top"/>
    </xf>
    <xf numFmtId="43" fontId="8" fillId="2" borderId="0" xfId="1" applyFont="1" applyFill="1"/>
    <xf numFmtId="2" fontId="8" fillId="0" borderId="0" xfId="0" applyNumberFormat="1" applyFont="1">
      <alignment vertical="top"/>
    </xf>
    <xf numFmtId="43" fontId="8" fillId="0" borderId="0" xfId="0" applyNumberFormat="1" applyFont="1">
      <alignment vertical="top"/>
    </xf>
    <xf numFmtId="43" fontId="8" fillId="0" borderId="0" xfId="1" applyFont="1" applyFill="1"/>
    <xf numFmtId="9" fontId="8" fillId="0" borderId="0" xfId="1" applyNumberFormat="1" applyFont="1" applyFill="1" applyBorder="1"/>
    <xf numFmtId="43" fontId="23" fillId="0" borderId="0" xfId="1" applyFont="1" applyFill="1" applyBorder="1"/>
    <xf numFmtId="43" fontId="8" fillId="0" borderId="0" xfId="1" applyFont="1" applyFill="1" applyBorder="1" applyAlignment="1">
      <alignment vertical="center"/>
    </xf>
    <xf numFmtId="43" fontId="2" fillId="0" borderId="0" xfId="1" applyFont="1" applyFill="1" applyBorder="1"/>
    <xf numFmtId="43" fontId="2" fillId="0" borderId="0" xfId="0" applyNumberFormat="1" applyFont="1" applyFill="1">
      <alignment vertical="top"/>
    </xf>
    <xf numFmtId="0" fontId="21" fillId="0" borderId="0" xfId="0" applyFont="1" applyAlignment="1"/>
    <xf numFmtId="0" fontId="13" fillId="0" borderId="0" xfId="0" applyFont="1" applyAlignment="1"/>
    <xf numFmtId="43" fontId="8" fillId="0" borderId="0" xfId="1" applyFont="1" applyFill="1" applyBorder="1" applyAlignment="1">
      <alignment wrapText="1"/>
    </xf>
    <xf numFmtId="43" fontId="8" fillId="0" borderId="0" xfId="1" applyFont="1" applyFill="1" applyBorder="1" applyAlignment="1"/>
    <xf numFmtId="43" fontId="8" fillId="0" borderId="0" xfId="1" applyFont="1" applyFill="1" applyBorder="1" applyAlignment="1">
      <alignment horizontal="left" wrapText="1"/>
    </xf>
    <xf numFmtId="43" fontId="8" fillId="0" borderId="0" xfId="1" applyFont="1" applyFill="1" applyBorder="1" applyAlignment="1">
      <alignment horizontal="right" vertical="center"/>
    </xf>
    <xf numFmtId="0" fontId="2" fillId="0" borderId="0" xfId="0" applyFont="1" applyFill="1" applyBorder="1" applyAlignment="1">
      <alignment vertical="center"/>
    </xf>
    <xf numFmtId="2" fontId="2" fillId="0" borderId="0" xfId="0" applyNumberFormat="1" applyFont="1" applyFill="1" applyBorder="1" applyAlignment="1">
      <alignment vertical="center"/>
    </xf>
    <xf numFmtId="49" fontId="2" fillId="0" borderId="0" xfId="0" applyNumberFormat="1" applyFont="1" applyFill="1" applyBorder="1" applyAlignment="1">
      <alignment vertical="center"/>
    </xf>
    <xf numFmtId="0" fontId="23" fillId="0" borderId="0" xfId="0" applyFont="1" applyFill="1" applyBorder="1" applyAlignment="1">
      <alignment vertical="center"/>
    </xf>
    <xf numFmtId="0" fontId="2" fillId="0" borderId="0" xfId="0" applyFont="1" applyFill="1" applyBorder="1">
      <alignment vertical="top"/>
    </xf>
    <xf numFmtId="2" fontId="2" fillId="0" borderId="0" xfId="0" applyNumberFormat="1" applyFont="1" applyFill="1" applyBorder="1">
      <alignment vertical="top"/>
    </xf>
    <xf numFmtId="49" fontId="2" fillId="0" borderId="0" xfId="0" applyNumberFormat="1" applyFont="1" applyFill="1" applyBorder="1">
      <alignment vertical="top"/>
    </xf>
    <xf numFmtId="2" fontId="20" fillId="0" borderId="0" xfId="0" applyNumberFormat="1" applyFont="1" applyFill="1" applyBorder="1" applyAlignment="1">
      <alignment horizontal="center" vertical="center" wrapText="1"/>
    </xf>
    <xf numFmtId="2" fontId="20" fillId="0" borderId="0" xfId="0" applyNumberFormat="1" applyFont="1" applyFill="1" applyBorder="1" applyAlignment="1">
      <alignment horizontal="center"/>
    </xf>
    <xf numFmtId="2" fontId="8" fillId="0" borderId="0" xfId="0" applyNumberFormat="1" applyFont="1" applyFill="1" applyBorder="1">
      <alignment vertical="top"/>
    </xf>
    <xf numFmtId="49" fontId="34" fillId="0" borderId="0" xfId="0" applyNumberFormat="1" applyFont="1" applyFill="1" applyBorder="1">
      <alignment vertical="top"/>
    </xf>
    <xf numFmtId="49" fontId="2" fillId="0" borderId="0" xfId="0" applyNumberFormat="1" applyFont="1" applyFill="1" applyBorder="1" applyAlignment="1">
      <alignment horizontal="left"/>
    </xf>
    <xf numFmtId="0" fontId="27" fillId="0" borderId="0" xfId="0" applyFont="1" applyFill="1" applyBorder="1">
      <alignment vertical="top"/>
    </xf>
    <xf numFmtId="0" fontId="32" fillId="0" borderId="0" xfId="0" applyFont="1" applyFill="1" applyBorder="1">
      <alignment vertical="top"/>
    </xf>
    <xf numFmtId="49" fontId="8" fillId="0" borderId="0" xfId="0" applyNumberFormat="1" applyFont="1" applyFill="1" applyBorder="1">
      <alignment vertical="top"/>
    </xf>
    <xf numFmtId="0" fontId="35" fillId="0" borderId="0" xfId="0" applyFont="1" applyFill="1" applyBorder="1">
      <alignment vertical="top"/>
    </xf>
    <xf numFmtId="2" fontId="23" fillId="0" borderId="0" xfId="0" applyNumberFormat="1" applyFont="1" applyFill="1" applyBorder="1">
      <alignment vertical="top"/>
    </xf>
    <xf numFmtId="0" fontId="23" fillId="0" borderId="0" xfId="0" applyFont="1" applyFill="1" applyBorder="1">
      <alignment vertical="top"/>
    </xf>
    <xf numFmtId="0" fontId="22" fillId="0" borderId="0" xfId="0" applyFont="1" applyAlignment="1"/>
    <xf numFmtId="43" fontId="8" fillId="0" borderId="0" xfId="1" applyFont="1" applyAlignment="1"/>
    <xf numFmtId="0" fontId="8" fillId="0" borderId="0" xfId="0" applyFont="1" applyAlignment="1">
      <alignment wrapText="1"/>
    </xf>
    <xf numFmtId="43" fontId="8" fillId="0" borderId="0" xfId="1" applyFont="1" applyAlignment="1">
      <alignment vertical="top"/>
    </xf>
    <xf numFmtId="43" fontId="31" fillId="0" borderId="0" xfId="1" applyFont="1" applyFill="1" applyBorder="1" applyAlignment="1">
      <alignment shrinkToFit="1"/>
    </xf>
    <xf numFmtId="49" fontId="20" fillId="0" borderId="0" xfId="0" applyNumberFormat="1" applyFont="1" applyFill="1" applyBorder="1" applyAlignment="1">
      <alignment horizontal="center"/>
    </xf>
    <xf numFmtId="43" fontId="36" fillId="0" borderId="0" xfId="1" applyFont="1" applyFill="1" applyBorder="1"/>
    <xf numFmtId="43" fontId="8" fillId="0" borderId="0" xfId="1" applyFont="1" applyFill="1" applyBorder="1" applyAlignment="1">
      <alignment wrapText="1" shrinkToFit="1"/>
    </xf>
    <xf numFmtId="43" fontId="24" fillId="0" borderId="0" xfId="1" applyNumberFormat="1" applyFont="1" applyFill="1" applyBorder="1"/>
    <xf numFmtId="9" fontId="8" fillId="0" borderId="0" xfId="1" applyNumberFormat="1" applyFont="1" applyFill="1" applyBorder="1" applyAlignment="1">
      <alignment horizontal="left"/>
    </xf>
    <xf numFmtId="43" fontId="20" fillId="0" borderId="0" xfId="1" applyFont="1" applyFill="1" applyAlignment="1">
      <alignment horizontal="left"/>
    </xf>
    <xf numFmtId="9" fontId="8" fillId="0" borderId="0" xfId="1" applyNumberFormat="1" applyFont="1" applyFill="1" applyAlignment="1">
      <alignment shrinkToFit="1"/>
    </xf>
    <xf numFmtId="2" fontId="8" fillId="0" borderId="0" xfId="0" quotePrefix="1" applyNumberFormat="1" applyFont="1" applyFill="1" applyAlignment="1"/>
    <xf numFmtId="43" fontId="8" fillId="2" borderId="0" xfId="1" applyFont="1" applyFill="1" applyBorder="1" applyAlignment="1">
      <alignment shrinkToFit="1"/>
    </xf>
    <xf numFmtId="43" fontId="8" fillId="2" borderId="0" xfId="1" applyFont="1" applyFill="1" applyBorder="1" applyAlignment="1">
      <alignment horizontal="right"/>
    </xf>
    <xf numFmtId="43" fontId="8" fillId="2" borderId="0" xfId="1" applyFont="1" applyFill="1" applyAlignment="1">
      <alignment shrinkToFit="1"/>
    </xf>
    <xf numFmtId="9" fontId="8" fillId="2" borderId="0" xfId="1" applyNumberFormat="1" applyFont="1" applyFill="1" applyAlignment="1">
      <alignment shrinkToFit="1"/>
    </xf>
    <xf numFmtId="2" fontId="8" fillId="2" borderId="0" xfId="0" quotePrefix="1" applyNumberFormat="1" applyFont="1" applyFill="1" applyAlignment="1"/>
    <xf numFmtId="0" fontId="8" fillId="2" borderId="0" xfId="0" applyFont="1" applyFill="1" applyAlignment="1"/>
    <xf numFmtId="43" fontId="22" fillId="0" borderId="0" xfId="1" applyFont="1" applyFill="1" applyAlignment="1">
      <alignment horizontal="left" vertical="center"/>
    </xf>
    <xf numFmtId="43" fontId="20" fillId="0" borderId="0" xfId="1" applyFont="1" applyFill="1" applyAlignment="1">
      <alignment horizontal="center"/>
    </xf>
    <xf numFmtId="43" fontId="20" fillId="0" borderId="0" xfId="1" applyFont="1" applyFill="1" applyAlignment="1">
      <alignment horizontal="center" wrapText="1"/>
    </xf>
    <xf numFmtId="43" fontId="8" fillId="0" borderId="0" xfId="1" applyNumberFormat="1" applyFont="1" applyFill="1" applyBorder="1" applyAlignment="1">
      <alignment horizontal="center"/>
    </xf>
    <xf numFmtId="0" fontId="8" fillId="0" borderId="0" xfId="0" applyFont="1" applyFill="1" applyBorder="1" applyAlignment="1">
      <alignment horizontal="left" vertical="top"/>
    </xf>
    <xf numFmtId="0" fontId="8" fillId="0" borderId="0" xfId="0" applyFont="1" applyFill="1" applyBorder="1" applyAlignment="1">
      <alignment horizontal="left" vertical="top" wrapText="1" indent="2"/>
    </xf>
    <xf numFmtId="43" fontId="8" fillId="0" borderId="0" xfId="1" applyNumberFormat="1" applyFont="1" applyFill="1" applyBorder="1" applyAlignment="1">
      <alignment vertical="top"/>
    </xf>
    <xf numFmtId="43" fontId="8" fillId="0" borderId="0" xfId="1" applyNumberFormat="1" applyFont="1" applyFill="1" applyBorder="1" applyAlignment="1">
      <alignment horizontal="center" vertical="top"/>
    </xf>
    <xf numFmtId="43" fontId="25" fillId="0" borderId="0" xfId="1" applyFont="1" applyFill="1" applyBorder="1" applyAlignment="1">
      <alignment vertical="top"/>
    </xf>
    <xf numFmtId="43" fontId="24" fillId="0" borderId="0" xfId="1" applyFont="1" applyFill="1"/>
    <xf numFmtId="0" fontId="8" fillId="0" borderId="0" xfId="0" applyFont="1" applyFill="1" applyAlignment="1">
      <alignment horizontal="left"/>
    </xf>
    <xf numFmtId="43" fontId="8" fillId="0" borderId="0" xfId="0" applyNumberFormat="1" applyFont="1" applyFill="1" applyBorder="1" applyAlignment="1">
      <alignment horizontal="center" vertical="center"/>
    </xf>
    <xf numFmtId="8" fontId="8" fillId="0" borderId="0" xfId="0" applyNumberFormat="1" applyFont="1" applyFill="1" applyBorder="1" applyAlignment="1">
      <alignment horizontal="center" vertical="center"/>
    </xf>
    <xf numFmtId="43" fontId="8" fillId="0" borderId="0" xfId="1" applyNumberFormat="1" applyFont="1" applyFill="1" applyBorder="1" applyAlignment="1">
      <alignment horizontal="right" vertical="center" shrinkToFit="1"/>
    </xf>
    <xf numFmtId="43" fontId="8" fillId="0" borderId="0" xfId="1" applyFont="1" applyFill="1" applyBorder="1" applyAlignment="1">
      <alignment horizontal="center" vertical="center" shrinkToFit="1"/>
    </xf>
    <xf numFmtId="0" fontId="13" fillId="0" borderId="0" xfId="0" applyFont="1" applyFill="1" applyAlignment="1">
      <alignment horizontal="center" vertical="top"/>
    </xf>
    <xf numFmtId="0" fontId="13" fillId="0" borderId="0" xfId="0" applyFont="1" applyFill="1" applyAlignment="1">
      <alignment horizontal="left" vertical="top" indent="2"/>
    </xf>
    <xf numFmtId="2" fontId="13" fillId="0" borderId="0" xfId="0" applyNumberFormat="1" applyFont="1" applyFill="1">
      <alignment vertical="top"/>
    </xf>
    <xf numFmtId="0" fontId="13" fillId="0" borderId="0" xfId="0" applyFont="1" applyFill="1" applyAlignment="1">
      <alignment vertical="center"/>
    </xf>
    <xf numFmtId="43" fontId="8" fillId="0" borderId="0" xfId="0" applyNumberFormat="1" applyFont="1" applyFill="1" applyBorder="1" applyAlignment="1">
      <alignment horizontal="right" vertical="top"/>
    </xf>
    <xf numFmtId="43" fontId="8" fillId="0" borderId="0" xfId="1" applyNumberFormat="1" applyFont="1" applyFill="1" applyAlignment="1">
      <alignment horizontal="center" vertical="top"/>
    </xf>
    <xf numFmtId="43" fontId="8" fillId="0" borderId="0" xfId="0" applyNumberFormat="1" applyFont="1" applyFill="1" applyBorder="1" applyAlignment="1">
      <alignment horizontal="center" vertical="top"/>
    </xf>
    <xf numFmtId="43" fontId="8" fillId="0" borderId="0" xfId="1" applyNumberFormat="1" applyFont="1" applyFill="1" applyAlignment="1">
      <alignment vertical="top"/>
    </xf>
    <xf numFmtId="43" fontId="8" fillId="0" borderId="0" xfId="1" applyFont="1" applyFill="1" applyBorder="1" applyAlignment="1">
      <alignment horizontal="center" vertical="top"/>
    </xf>
    <xf numFmtId="43" fontId="8" fillId="0" borderId="0" xfId="1" applyNumberFormat="1" applyFont="1" applyFill="1" applyBorder="1" applyAlignment="1">
      <alignment horizontal="right" vertical="top"/>
    </xf>
    <xf numFmtId="43" fontId="27" fillId="0" borderId="0" xfId="1" applyFont="1" applyFill="1" applyBorder="1"/>
    <xf numFmtId="43" fontId="8" fillId="0" borderId="0" xfId="1" applyNumberFormat="1" applyFont="1" applyFill="1"/>
    <xf numFmtId="43" fontId="8" fillId="0" borderId="0" xfId="1" applyNumberFormat="1" applyFont="1" applyFill="1" applyBorder="1" applyAlignment="1">
      <alignment horizontal="right" vertical="justify"/>
    </xf>
    <xf numFmtId="43" fontId="8" fillId="0" borderId="0" xfId="1" applyFont="1" applyFill="1" applyBorder="1" applyAlignment="1">
      <alignment horizontal="right" vertical="justify"/>
    </xf>
    <xf numFmtId="43" fontId="8" fillId="0" borderId="0" xfId="1" applyFont="1" applyFill="1" applyBorder="1" applyAlignment="1">
      <alignment vertical="top"/>
    </xf>
    <xf numFmtId="6" fontId="8" fillId="0" borderId="0" xfId="0" applyNumberFormat="1" applyFont="1" applyFill="1" applyBorder="1" applyAlignment="1"/>
    <xf numFmtId="0" fontId="8" fillId="0" borderId="0" xfId="0" applyFont="1" applyFill="1" applyBorder="1" applyAlignment="1">
      <alignment horizontal="center" vertical="center"/>
    </xf>
    <xf numFmtId="0" fontId="8" fillId="0" borderId="0" xfId="0" applyFont="1" applyFill="1" applyBorder="1" applyAlignment="1">
      <alignment horizontal="left" vertical="justify"/>
    </xf>
    <xf numFmtId="6" fontId="8" fillId="0" borderId="0" xfId="0" applyNumberFormat="1" applyFont="1" applyFill="1" applyBorder="1" applyAlignment="1">
      <alignment horizontal="right" vertical="justify"/>
    </xf>
    <xf numFmtId="43" fontId="8" fillId="0" borderId="0" xfId="1" applyFont="1" applyFill="1" applyBorder="1" applyAlignment="1">
      <alignment horizontal="right" vertical="top"/>
    </xf>
    <xf numFmtId="5" fontId="8" fillId="0" borderId="0" xfId="0" applyNumberFormat="1" applyFont="1" applyFill="1" applyBorder="1" applyAlignment="1">
      <alignment horizontal="right" vertical="justify"/>
    </xf>
    <xf numFmtId="0" fontId="8" fillId="0" borderId="0" xfId="0" applyFont="1" applyAlignment="1">
      <alignment horizontal="left"/>
    </xf>
    <xf numFmtId="43" fontId="8" fillId="0" borderId="0" xfId="0" applyNumberFormat="1" applyFont="1" applyFill="1" applyAlignment="1">
      <alignment horizontal="center" vertical="top"/>
    </xf>
    <xf numFmtId="43" fontId="20" fillId="0" borderId="0" xfId="0" applyNumberFormat="1" applyFont="1" applyFill="1" applyAlignment="1">
      <alignment horizontal="center" vertical="center"/>
    </xf>
    <xf numFmtId="9" fontId="8" fillId="0" borderId="0" xfId="0" applyNumberFormat="1" applyFont="1" applyFill="1" applyBorder="1">
      <alignment vertical="top"/>
    </xf>
    <xf numFmtId="0" fontId="37" fillId="0" borderId="0" xfId="0" applyFont="1" applyFill="1" applyAlignment="1">
      <alignment vertical="top"/>
    </xf>
    <xf numFmtId="0" fontId="38" fillId="0" borderId="0" xfId="0" applyFont="1" applyFill="1" applyAlignment="1">
      <alignment vertical="top"/>
    </xf>
    <xf numFmtId="0" fontId="39" fillId="0" borderId="0" xfId="0" applyFont="1" applyFill="1" applyAlignment="1">
      <alignment vertical="top"/>
    </xf>
    <xf numFmtId="43" fontId="8" fillId="0" borderId="0" xfId="0" applyNumberFormat="1" applyFont="1" applyFill="1" applyAlignment="1">
      <alignment horizontal="right" vertical="top"/>
    </xf>
    <xf numFmtId="43" fontId="13" fillId="0" borderId="0" xfId="0" applyNumberFormat="1" applyFont="1" applyFill="1" applyAlignment="1">
      <alignment horizontal="center" vertical="top"/>
    </xf>
    <xf numFmtId="0" fontId="20" fillId="0" borderId="0" xfId="0" applyFont="1" applyFill="1" applyAlignment="1">
      <alignment horizontal="left" vertical="center"/>
    </xf>
    <xf numFmtId="0" fontId="8" fillId="0" borderId="0" xfId="0" applyFont="1" applyAlignment="1">
      <alignment horizontal="center" vertical="center"/>
    </xf>
    <xf numFmtId="2" fontId="40" fillId="0" borderId="0" xfId="4" applyNumberFormat="1" applyFont="1" applyFill="1">
      <alignment vertical="top"/>
    </xf>
    <xf numFmtId="0" fontId="8" fillId="0" borderId="0" xfId="0" applyFont="1" applyAlignment="1"/>
    <xf numFmtId="0" fontId="33" fillId="0" borderId="0" xfId="0" applyFont="1" applyFill="1">
      <alignment vertical="top"/>
    </xf>
    <xf numFmtId="43" fontId="8" fillId="0" borderId="0" xfId="0" applyNumberFormat="1" applyFont="1" applyAlignment="1">
      <alignment vertical="center"/>
    </xf>
    <xf numFmtId="43" fontId="8" fillId="0" borderId="0" xfId="0" applyNumberFormat="1" applyFont="1" applyAlignment="1">
      <alignment horizontal="center" vertical="center"/>
    </xf>
    <xf numFmtId="43" fontId="23" fillId="0" borderId="0" xfId="0" applyNumberFormat="1" applyFont="1" applyAlignment="1">
      <alignment vertical="center"/>
    </xf>
    <xf numFmtId="0" fontId="2" fillId="0" borderId="0" xfId="0" applyFont="1" applyAlignment="1">
      <alignment vertical="center"/>
    </xf>
    <xf numFmtId="49" fontId="20" fillId="0" borderId="0" xfId="0" applyNumberFormat="1" applyFont="1" applyAlignment="1">
      <alignment horizontal="center"/>
    </xf>
    <xf numFmtId="0" fontId="8" fillId="0" borderId="0" xfId="0" applyFont="1" applyAlignment="1">
      <alignment horizontal="center"/>
    </xf>
    <xf numFmtId="43" fontId="8" fillId="0" borderId="0" xfId="0" applyNumberFormat="1" applyFont="1" applyAlignment="1">
      <alignment horizontal="center"/>
    </xf>
    <xf numFmtId="43" fontId="0" fillId="0" borderId="0" xfId="0" applyNumberFormat="1" applyAlignment="1"/>
    <xf numFmtId="0" fontId="8" fillId="0" borderId="0" xfId="0" applyFont="1" applyAlignment="1"/>
    <xf numFmtId="43" fontId="8" fillId="0" borderId="0" xfId="1" applyFont="1" applyFill="1" applyAlignment="1"/>
    <xf numFmtId="0" fontId="8" fillId="0" borderId="0" xfId="0" applyFont="1" applyAlignment="1">
      <alignment horizontal="left" indent="2"/>
    </xf>
    <xf numFmtId="43" fontId="0" fillId="0" borderId="0" xfId="1" applyFont="1" applyAlignment="1"/>
    <xf numFmtId="0" fontId="8" fillId="0" borderId="0" xfId="0" applyFont="1" applyFill="1" applyAlignment="1">
      <alignment wrapText="1"/>
    </xf>
    <xf numFmtId="43" fontId="8" fillId="0" borderId="0" xfId="0" applyNumberFormat="1" applyFont="1" applyAlignment="1">
      <alignment horizontal="center" vertical="top"/>
    </xf>
    <xf numFmtId="43" fontId="8" fillId="0" borderId="0" xfId="0" applyNumberFormat="1" applyFont="1" applyFill="1" applyAlignment="1">
      <alignment horizontal="center" vertical="top"/>
    </xf>
    <xf numFmtId="0" fontId="8" fillId="0" borderId="0" xfId="0" applyFont="1" applyAlignment="1"/>
    <xf numFmtId="0" fontId="8" fillId="0" borderId="0" xfId="0" applyFont="1" applyFill="1" applyAlignment="1">
      <alignment horizontal="left" wrapText="1"/>
    </xf>
    <xf numFmtId="0" fontId="2" fillId="0" borderId="0" xfId="0" applyFont="1" applyAlignment="1">
      <alignment textRotation="90"/>
    </xf>
    <xf numFmtId="43" fontId="20" fillId="0" borderId="0" xfId="1" applyFont="1" applyFill="1" applyBorder="1"/>
    <xf numFmtId="0" fontId="8" fillId="0" borderId="22" xfId="0" applyFont="1" applyFill="1" applyBorder="1" applyAlignment="1">
      <alignment vertical="center" wrapText="1"/>
    </xf>
    <xf numFmtId="0" fontId="8" fillId="0" borderId="0" xfId="0" applyFont="1" applyFill="1" applyBorder="1" applyAlignment="1">
      <alignment vertical="top" wrapText="1"/>
    </xf>
    <xf numFmtId="0" fontId="22" fillId="0" borderId="0" xfId="0" applyFont="1" applyAlignment="1">
      <alignment wrapText="1"/>
    </xf>
    <xf numFmtId="0" fontId="2" fillId="0" borderId="0" xfId="0" applyFont="1" applyAlignment="1">
      <alignment wrapText="1"/>
    </xf>
    <xf numFmtId="0" fontId="17" fillId="0" borderId="0" xfId="0" applyFont="1" applyFill="1" applyAlignment="1"/>
    <xf numFmtId="0" fontId="14" fillId="0" borderId="0" xfId="0" applyFont="1" applyFill="1" applyAlignment="1"/>
    <xf numFmtId="0" fontId="32" fillId="0" borderId="0" xfId="0" applyFont="1" applyFill="1" applyAlignment="1">
      <alignment horizontal="center" vertical="top"/>
    </xf>
    <xf numFmtId="43" fontId="20" fillId="0" borderId="0" xfId="0" applyNumberFormat="1" applyFont="1" applyFill="1">
      <alignment vertical="top"/>
    </xf>
    <xf numFmtId="0" fontId="41" fillId="0" borderId="0" xfId="0" applyFont="1" applyFill="1" applyAlignment="1">
      <alignment horizontal="left" wrapText="1"/>
    </xf>
    <xf numFmtId="0" fontId="42" fillId="0" borderId="0" xfId="0" applyFont="1" applyFill="1" applyAlignment="1">
      <alignment horizontal="left"/>
    </xf>
    <xf numFmtId="2" fontId="24" fillId="0" borderId="0" xfId="0" applyNumberFormat="1" applyFont="1" applyFill="1">
      <alignment vertical="top"/>
    </xf>
    <xf numFmtId="43" fontId="8" fillId="0" borderId="0" xfId="0" quotePrefix="1" applyNumberFormat="1" applyFont="1" applyFill="1">
      <alignment vertical="top"/>
    </xf>
    <xf numFmtId="2" fontId="44" fillId="0" borderId="0" xfId="0" applyNumberFormat="1" applyFont="1" applyFill="1">
      <alignment vertical="top"/>
    </xf>
    <xf numFmtId="0" fontId="20" fillId="0" borderId="0" xfId="0" applyFont="1" applyFill="1" applyAlignment="1">
      <alignment vertical="center"/>
    </xf>
    <xf numFmtId="0" fontId="8" fillId="0" borderId="0" xfId="0" applyFont="1" applyBorder="1" applyAlignment="1"/>
    <xf numFmtId="0" fontId="20" fillId="0" borderId="22" xfId="0" applyFont="1" applyBorder="1" applyAlignment="1">
      <alignment horizontal="left" vertical="center" wrapText="1"/>
    </xf>
    <xf numFmtId="0" fontId="20" fillId="0" borderId="22" xfId="0" applyFont="1" applyBorder="1" applyAlignment="1">
      <alignment horizontal="center" vertical="center"/>
    </xf>
    <xf numFmtId="0" fontId="8" fillId="0" borderId="22" xfId="0" applyFont="1" applyBorder="1" applyAlignment="1">
      <alignment wrapText="1"/>
    </xf>
    <xf numFmtId="0" fontId="8" fillId="0" borderId="22" xfId="0" applyFont="1" applyBorder="1" applyAlignment="1">
      <alignment horizontal="center" wrapText="1"/>
    </xf>
    <xf numFmtId="43" fontId="8" fillId="0" borderId="22" xfId="1" applyFont="1" applyBorder="1" applyAlignment="1">
      <alignment wrapText="1"/>
    </xf>
    <xf numFmtId="0" fontId="8" fillId="0" borderId="22" xfId="0" applyFont="1" applyBorder="1" applyAlignment="1">
      <alignment vertical="top" wrapText="1"/>
    </xf>
    <xf numFmtId="0" fontId="20" fillId="0" borderId="22" xfId="0" applyFont="1" applyBorder="1" applyAlignment="1">
      <alignment wrapText="1"/>
    </xf>
    <xf numFmtId="0" fontId="8" fillId="0" borderId="22" xfId="0" applyFont="1" applyBorder="1" applyAlignment="1">
      <alignment horizontal="center" vertical="top" wrapText="1"/>
    </xf>
    <xf numFmtId="43" fontId="8" fillId="0" borderId="22" xfId="1" applyFont="1" applyBorder="1" applyAlignment="1">
      <alignment vertical="top" wrapText="1"/>
    </xf>
    <xf numFmtId="43" fontId="8" fillId="0" borderId="22" xfId="1" applyFont="1" applyBorder="1" applyAlignment="1">
      <alignment horizontal="left" vertical="top" wrapText="1"/>
    </xf>
    <xf numFmtId="0" fontId="8" fillId="0" borderId="0" xfId="0" applyFont="1" applyBorder="1" applyAlignment="1">
      <alignment horizontal="left"/>
    </xf>
    <xf numFmtId="0" fontId="2" fillId="0" borderId="0" xfId="0" applyFont="1" applyBorder="1" applyAlignment="1"/>
    <xf numFmtId="0" fontId="8" fillId="0" borderId="15" xfId="0" applyFont="1" applyBorder="1" applyAlignment="1">
      <alignment wrapText="1"/>
    </xf>
    <xf numFmtId="0" fontId="8" fillId="0" borderId="15" xfId="0" applyFont="1" applyBorder="1" applyAlignment="1">
      <alignment horizontal="center" wrapText="1"/>
    </xf>
    <xf numFmtId="43" fontId="8" fillId="0" borderId="15" xfId="1" applyFont="1" applyBorder="1" applyAlignment="1">
      <alignment wrapText="1"/>
    </xf>
    <xf numFmtId="0" fontId="8" fillId="0" borderId="31" xfId="0" applyFont="1" applyBorder="1" applyAlignment="1">
      <alignment horizontal="left"/>
    </xf>
    <xf numFmtId="0" fontId="8" fillId="0" borderId="0" xfId="0" applyFont="1" applyFill="1" applyBorder="1" applyAlignment="1">
      <alignment horizontal="center" vertical="center" wrapText="1"/>
    </xf>
    <xf numFmtId="0" fontId="20" fillId="0" borderId="22" xfId="0" applyFont="1" applyFill="1" applyBorder="1" applyAlignment="1">
      <alignment vertical="center"/>
    </xf>
    <xf numFmtId="0" fontId="20" fillId="0" borderId="22" xfId="0" applyFont="1" applyFill="1" applyBorder="1" applyAlignment="1">
      <alignment horizontal="center" vertical="center"/>
    </xf>
    <xf numFmtId="0" fontId="8" fillId="0" borderId="22" xfId="0" applyFont="1" applyFill="1" applyBorder="1" applyAlignment="1">
      <alignment horizontal="center" vertical="center" wrapText="1"/>
    </xf>
    <xf numFmtId="0" fontId="8" fillId="0" borderId="0" xfId="0" applyFont="1" applyFill="1" applyBorder="1" applyAlignment="1">
      <alignment vertical="center" wrapText="1"/>
    </xf>
    <xf numFmtId="43" fontId="20" fillId="0" borderId="22" xfId="0" applyNumberFormat="1" applyFont="1" applyBorder="1" applyAlignment="1">
      <alignment horizontal="center" wrapText="1"/>
    </xf>
    <xf numFmtId="43" fontId="20" fillId="0" borderId="22" xfId="0" applyNumberFormat="1" applyFont="1" applyBorder="1" applyAlignment="1">
      <alignment horizontal="center"/>
    </xf>
    <xf numFmtId="0" fontId="47" fillId="0" borderId="0" xfId="0" applyFont="1" applyFill="1" applyAlignment="1">
      <alignment vertical="center"/>
    </xf>
    <xf numFmtId="43" fontId="20" fillId="0" borderId="22" xfId="0" applyNumberFormat="1" applyFont="1" applyFill="1" applyBorder="1" applyAlignment="1">
      <alignment horizontal="center" wrapText="1"/>
    </xf>
    <xf numFmtId="43" fontId="20" fillId="0" borderId="22" xfId="0" applyNumberFormat="1" applyFont="1" applyFill="1" applyBorder="1" applyAlignment="1">
      <alignment horizontal="center"/>
    </xf>
    <xf numFmtId="0" fontId="23" fillId="0" borderId="0" xfId="0" applyFont="1" applyAlignment="1"/>
    <xf numFmtId="0" fontId="8" fillId="0" borderId="15" xfId="0" applyFont="1" applyFill="1" applyBorder="1" applyAlignment="1">
      <alignment vertical="center" wrapText="1"/>
    </xf>
    <xf numFmtId="0" fontId="8" fillId="0" borderId="0" xfId="0" applyFont="1" applyFill="1" applyBorder="1" applyAlignment="1">
      <alignment horizontal="left" vertical="center" wrapText="1"/>
    </xf>
    <xf numFmtId="0" fontId="8" fillId="0" borderId="0" xfId="0" applyFont="1" applyFill="1" applyBorder="1" applyAlignment="1">
      <alignment horizontal="left" vertical="center"/>
    </xf>
    <xf numFmtId="0" fontId="8" fillId="0" borderId="22" xfId="0" applyFont="1" applyFill="1" applyBorder="1">
      <alignment vertical="top"/>
    </xf>
    <xf numFmtId="0" fontId="20" fillId="0" borderId="22" xfId="0" applyFont="1" applyFill="1" applyBorder="1" applyAlignment="1">
      <alignment horizontal="center" vertical="center" wrapText="1"/>
    </xf>
    <xf numFmtId="0" fontId="8" fillId="0" borderId="22" xfId="0" applyFont="1" applyFill="1" applyBorder="1" applyAlignment="1">
      <alignment horizontal="center" vertical="center"/>
    </xf>
    <xf numFmtId="43" fontId="46" fillId="0" borderId="0" xfId="0" applyNumberFormat="1" applyFont="1" applyFill="1" applyAlignment="1">
      <alignment horizontal="center"/>
    </xf>
    <xf numFmtId="43" fontId="20" fillId="0" borderId="24" xfId="0" applyNumberFormat="1" applyFont="1" applyFill="1" applyBorder="1" applyAlignment="1">
      <alignment horizontal="center" wrapText="1"/>
    </xf>
    <xf numFmtId="43" fontId="20" fillId="0" borderId="31" xfId="0" applyNumberFormat="1" applyFont="1" applyFill="1" applyBorder="1" applyAlignment="1">
      <alignment horizontal="center" wrapText="1"/>
    </xf>
    <xf numFmtId="43" fontId="20" fillId="0" borderId="31" xfId="0" applyNumberFormat="1" applyFont="1" applyFill="1" applyBorder="1" applyAlignment="1">
      <alignment horizontal="center"/>
    </xf>
    <xf numFmtId="0" fontId="27" fillId="0" borderId="0" xfId="0" applyFont="1" applyFill="1">
      <alignment vertical="top"/>
    </xf>
    <xf numFmtId="43" fontId="20" fillId="0" borderId="0" xfId="1" applyFont="1" applyFill="1" applyBorder="1" applyAlignment="1">
      <alignment wrapText="1"/>
    </xf>
    <xf numFmtId="43" fontId="27" fillId="0" borderId="0" xfId="1" applyFont="1" applyFill="1" applyBorder="1" applyAlignment="1"/>
    <xf numFmtId="43" fontId="20" fillId="0" borderId="0" xfId="1" applyFont="1" applyFill="1" applyBorder="1" applyAlignment="1">
      <alignment shrinkToFit="1"/>
    </xf>
    <xf numFmtId="166" fontId="27" fillId="0" borderId="0" xfId="1" applyNumberFormat="1" applyFont="1" applyFill="1" applyBorder="1" applyAlignment="1">
      <alignment horizontal="right"/>
    </xf>
    <xf numFmtId="43" fontId="27" fillId="0" borderId="0" xfId="1" applyNumberFormat="1" applyFont="1" applyFill="1" applyBorder="1"/>
    <xf numFmtId="0" fontId="48" fillId="0" borderId="0" xfId="0" applyFont="1" applyFill="1">
      <alignment vertical="top"/>
    </xf>
    <xf numFmtId="0" fontId="49" fillId="0" borderId="0" xfId="0" applyFont="1" applyFill="1">
      <alignment vertical="top"/>
    </xf>
    <xf numFmtId="166" fontId="32" fillId="0" borderId="0" xfId="1" applyNumberFormat="1" applyFont="1" applyFill="1" applyBorder="1" applyAlignment="1">
      <alignment horizontal="right"/>
    </xf>
    <xf numFmtId="166" fontId="32" fillId="0" borderId="0" xfId="0" applyNumberFormat="1" applyFont="1" applyFill="1" applyAlignment="1">
      <alignment horizontal="right"/>
    </xf>
    <xf numFmtId="43" fontId="32" fillId="0" borderId="0" xfId="0" applyNumberFormat="1" applyFont="1" applyFill="1">
      <alignment vertical="top"/>
    </xf>
    <xf numFmtId="0" fontId="50" fillId="0" borderId="0" xfId="0" applyFont="1" applyFill="1" applyAlignment="1">
      <alignment vertical="center"/>
    </xf>
    <xf numFmtId="0" fontId="27" fillId="0" borderId="0" xfId="0" applyFont="1" applyFill="1" applyAlignment="1">
      <alignment horizontal="left"/>
    </xf>
    <xf numFmtId="0" fontId="27" fillId="0" borderId="0" xfId="0" applyFont="1" applyFill="1" applyBorder="1" applyAlignment="1">
      <alignment horizontal="left" vertical="top" wrapText="1"/>
    </xf>
    <xf numFmtId="0" fontId="48" fillId="0" borderId="0" xfId="0" applyFont="1" applyFill="1" applyAlignment="1">
      <alignment horizontal="left" vertical="top"/>
    </xf>
    <xf numFmtId="2" fontId="20" fillId="0" borderId="22" xfId="0" applyNumberFormat="1" applyFont="1" applyFill="1" applyBorder="1" applyAlignment="1">
      <alignment horizontal="center" wrapText="1"/>
    </xf>
    <xf numFmtId="2" fontId="20" fillId="0" borderId="22" xfId="0" applyNumberFormat="1" applyFont="1" applyFill="1" applyBorder="1" applyAlignment="1">
      <alignment horizontal="center"/>
    </xf>
    <xf numFmtId="43" fontId="20" fillId="0" borderId="22" xfId="1" applyFont="1" applyFill="1" applyBorder="1" applyAlignment="1">
      <alignment horizontal="center" wrapText="1"/>
    </xf>
    <xf numFmtId="43" fontId="20" fillId="0" borderId="22" xfId="1" applyFont="1" applyFill="1" applyBorder="1"/>
    <xf numFmtId="0" fontId="20" fillId="0" borderId="22" xfId="0" applyFont="1" applyFill="1" applyBorder="1" applyAlignment="1">
      <alignment horizontal="center" wrapText="1"/>
    </xf>
    <xf numFmtId="2" fontId="20" fillId="0" borderId="23" xfId="0" applyNumberFormat="1" applyFont="1" applyFill="1" applyBorder="1" applyAlignment="1">
      <alignment horizontal="center" wrapText="1"/>
    </xf>
    <xf numFmtId="49" fontId="20" fillId="0" borderId="14" xfId="0" applyNumberFormat="1" applyFont="1" applyFill="1" applyBorder="1" applyAlignment="1">
      <alignment horizontal="center"/>
    </xf>
    <xf numFmtId="2" fontId="20" fillId="0" borderId="14" xfId="0" applyNumberFormat="1" applyFont="1" applyFill="1" applyBorder="1">
      <alignment vertical="top"/>
    </xf>
    <xf numFmtId="2" fontId="8" fillId="0" borderId="14" xfId="0" applyNumberFormat="1" applyFont="1" applyFill="1" applyBorder="1">
      <alignment vertical="top"/>
    </xf>
    <xf numFmtId="43" fontId="8" fillId="0" borderId="14" xfId="0" applyNumberFormat="1" applyFont="1" applyFill="1" applyBorder="1">
      <alignment vertical="top"/>
    </xf>
    <xf numFmtId="2" fontId="8" fillId="0" borderId="14" xfId="0" applyNumberFormat="1" applyFont="1" applyFill="1" applyBorder="1" applyAlignment="1">
      <alignment horizontal="right"/>
    </xf>
    <xf numFmtId="43" fontId="20" fillId="0" borderId="14" xfId="0" applyNumberFormat="1" applyFont="1" applyFill="1" applyBorder="1">
      <alignment vertical="top"/>
    </xf>
    <xf numFmtId="2" fontId="20" fillId="0" borderId="24" xfId="0" applyNumberFormat="1" applyFont="1" applyFill="1" applyBorder="1" applyAlignment="1">
      <alignment horizontal="center"/>
    </xf>
    <xf numFmtId="0" fontId="8" fillId="0" borderId="14" xfId="0" applyFont="1" applyFill="1" applyBorder="1">
      <alignment vertical="top"/>
    </xf>
    <xf numFmtId="0" fontId="8" fillId="0" borderId="14" xfId="0" applyFont="1" applyFill="1" applyBorder="1" applyAlignment="1">
      <alignment horizontal="left"/>
    </xf>
    <xf numFmtId="2" fontId="8" fillId="0" borderId="14" xfId="0" applyNumberFormat="1" applyFont="1" applyFill="1" applyBorder="1" applyAlignment="1">
      <alignment vertical="center"/>
    </xf>
    <xf numFmtId="43" fontId="8" fillId="0" borderId="14" xfId="0" applyNumberFormat="1" applyFont="1" applyFill="1" applyBorder="1" applyAlignment="1">
      <alignment horizontal="right"/>
    </xf>
    <xf numFmtId="0" fontId="8" fillId="0" borderId="0" xfId="0" applyFont="1" applyFill="1" applyAlignment="1">
      <alignment vertical="top" wrapText="1"/>
    </xf>
    <xf numFmtId="43" fontId="8" fillId="0" borderId="14" xfId="1" applyNumberFormat="1" applyFont="1" applyFill="1" applyBorder="1"/>
    <xf numFmtId="0" fontId="8" fillId="0" borderId="14" xfId="0" applyFont="1" applyFill="1" applyBorder="1" applyAlignment="1">
      <alignment vertical="center"/>
    </xf>
    <xf numFmtId="166" fontId="8" fillId="0" borderId="14" xfId="1" applyNumberFormat="1" applyFont="1" applyFill="1" applyBorder="1" applyAlignment="1">
      <alignment horizontal="right"/>
    </xf>
    <xf numFmtId="43" fontId="8" fillId="0" borderId="14" xfId="0" applyNumberFormat="1" applyFont="1" applyFill="1" applyBorder="1" applyAlignment="1">
      <alignment horizontal="center"/>
    </xf>
    <xf numFmtId="43" fontId="24" fillId="0" borderId="14" xfId="0" applyNumberFormat="1" applyFont="1" applyFill="1" applyBorder="1">
      <alignment vertical="top"/>
    </xf>
    <xf numFmtId="165" fontId="8" fillId="0" borderId="14" xfId="0" applyNumberFormat="1" applyFont="1" applyFill="1" applyBorder="1" applyAlignment="1">
      <alignment horizontal="right"/>
    </xf>
    <xf numFmtId="0" fontId="51" fillId="0" borderId="0" xfId="0" applyFont="1">
      <alignment vertical="top"/>
    </xf>
    <xf numFmtId="0" fontId="20" fillId="0" borderId="22" xfId="0" applyFont="1" applyFill="1" applyBorder="1" applyAlignment="1">
      <alignment vertical="center" wrapText="1"/>
    </xf>
    <xf numFmtId="0" fontId="8" fillId="0" borderId="0" xfId="0" applyFont="1" applyFill="1" applyAlignment="1">
      <alignment horizontal="center" wrapText="1"/>
    </xf>
    <xf numFmtId="43" fontId="46" fillId="0" borderId="14" xfId="0" applyNumberFormat="1" applyFont="1" applyBorder="1" applyAlignment="1">
      <alignment horizontal="center"/>
    </xf>
    <xf numFmtId="43" fontId="8" fillId="0" borderId="14" xfId="1" applyFont="1" applyBorder="1" applyAlignment="1"/>
    <xf numFmtId="0" fontId="8" fillId="0" borderId="14" xfId="0" applyFont="1" applyBorder="1" applyAlignment="1"/>
    <xf numFmtId="43" fontId="8" fillId="0" borderId="14" xfId="0" applyNumberFormat="1" applyFont="1" applyBorder="1" applyAlignment="1">
      <alignment horizontal="center" vertical="top"/>
    </xf>
    <xf numFmtId="43" fontId="8" fillId="0" borderId="14" xfId="0" applyNumberFormat="1" applyFont="1" applyFill="1" applyBorder="1" applyAlignment="1">
      <alignment horizontal="center" vertical="top"/>
    </xf>
    <xf numFmtId="0" fontId="8" fillId="0" borderId="14" xfId="0" applyFont="1" applyBorder="1" applyAlignment="1">
      <alignment horizontal="center"/>
    </xf>
    <xf numFmtId="0" fontId="27" fillId="0" borderId="0" xfId="0" applyFont="1" applyAlignment="1">
      <alignment horizontal="left"/>
    </xf>
    <xf numFmtId="0" fontId="27" fillId="0" borderId="0" xfId="0" applyFont="1" applyAlignment="1"/>
    <xf numFmtId="43" fontId="46" fillId="0" borderId="13" xfId="0" applyNumberFormat="1" applyFont="1" applyFill="1" applyBorder="1" applyAlignment="1">
      <alignment horizontal="center"/>
    </xf>
    <xf numFmtId="43" fontId="46" fillId="0" borderId="13" xfId="0" applyNumberFormat="1" applyFont="1" applyFill="1" applyBorder="1" applyAlignment="1">
      <alignment horizontal="center" vertical="center"/>
    </xf>
    <xf numFmtId="0" fontId="20" fillId="0" borderId="24" xfId="0" applyFont="1" applyFill="1" applyBorder="1" applyAlignment="1">
      <alignment horizontal="center"/>
    </xf>
    <xf numFmtId="0" fontId="8" fillId="0" borderId="14" xfId="0" applyFont="1" applyFill="1" applyBorder="1" applyAlignment="1">
      <alignment horizontal="center"/>
    </xf>
    <xf numFmtId="0" fontId="8" fillId="0" borderId="14" xfId="0" applyFont="1" applyFill="1" applyBorder="1" applyAlignment="1">
      <alignment horizontal="center" vertical="center"/>
    </xf>
    <xf numFmtId="43" fontId="8" fillId="0" borderId="14" xfId="0" applyNumberFormat="1" applyFont="1" applyFill="1" applyBorder="1" applyAlignment="1">
      <alignment vertical="top"/>
    </xf>
    <xf numFmtId="0" fontId="8" fillId="0" borderId="14" xfId="0" applyFont="1" applyFill="1" applyBorder="1" applyAlignment="1">
      <alignment vertical="top"/>
    </xf>
    <xf numFmtId="43" fontId="13" fillId="0" borderId="14" xfId="0" applyNumberFormat="1" applyFont="1" applyFill="1" applyBorder="1" applyAlignment="1">
      <alignment horizontal="center" vertical="top"/>
    </xf>
    <xf numFmtId="43" fontId="8" fillId="0" borderId="14" xfId="0" applyNumberFormat="1" applyFont="1" applyFill="1" applyBorder="1" applyAlignment="1">
      <alignment horizontal="right" vertical="top"/>
    </xf>
    <xf numFmtId="43" fontId="13" fillId="0" borderId="14" xfId="0" applyNumberFormat="1" applyFont="1" applyFill="1" applyBorder="1" applyAlignment="1">
      <alignment vertical="top"/>
    </xf>
    <xf numFmtId="43" fontId="13" fillId="0" borderId="14" xfId="0" applyNumberFormat="1" applyFont="1" applyFill="1" applyBorder="1">
      <alignment vertical="top"/>
    </xf>
    <xf numFmtId="43" fontId="23" fillId="0" borderId="0" xfId="0" applyNumberFormat="1" applyFont="1" applyFill="1" applyAlignment="1">
      <alignment vertical="center"/>
    </xf>
    <xf numFmtId="2" fontId="23" fillId="0" borderId="0" xfId="0" applyNumberFormat="1" applyFont="1" applyFill="1">
      <alignment vertical="top"/>
    </xf>
    <xf numFmtId="43" fontId="46" fillId="0" borderId="14" xfId="0" applyNumberFormat="1" applyFont="1" applyFill="1" applyBorder="1" applyAlignment="1">
      <alignment horizontal="center" vertical="center"/>
    </xf>
    <xf numFmtId="43" fontId="23" fillId="0" borderId="0" xfId="0" applyNumberFormat="1" applyFont="1" applyFill="1" applyAlignment="1">
      <alignment horizontal="center" vertical="center"/>
    </xf>
    <xf numFmtId="2" fontId="46" fillId="0" borderId="0" xfId="0" applyNumberFormat="1" applyFont="1" applyFill="1" applyAlignment="1">
      <alignment horizontal="center" vertical="center"/>
    </xf>
    <xf numFmtId="49" fontId="46" fillId="0" borderId="14" xfId="0" applyNumberFormat="1" applyFont="1" applyFill="1" applyBorder="1" applyAlignment="1">
      <alignment horizontal="center"/>
    </xf>
    <xf numFmtId="2" fontId="46" fillId="0" borderId="0" xfId="0" applyNumberFormat="1" applyFont="1" applyFill="1">
      <alignment vertical="top"/>
    </xf>
    <xf numFmtId="0" fontId="23" fillId="0" borderId="14" xfId="0" applyFont="1" applyFill="1" applyBorder="1">
      <alignment vertical="top"/>
    </xf>
    <xf numFmtId="2" fontId="46" fillId="0" borderId="14" xfId="0" applyNumberFormat="1" applyFont="1" applyFill="1" applyBorder="1" applyAlignment="1">
      <alignment horizontal="center" vertical="center"/>
    </xf>
    <xf numFmtId="2" fontId="46" fillId="0" borderId="13" xfId="0" applyNumberFormat="1" applyFont="1" applyFill="1" applyBorder="1" applyAlignment="1">
      <alignment horizontal="center" vertical="center"/>
    </xf>
    <xf numFmtId="2" fontId="46" fillId="0" borderId="14" xfId="0" applyNumberFormat="1" applyFont="1" applyFill="1" applyBorder="1" applyAlignment="1">
      <alignment vertical="center"/>
    </xf>
    <xf numFmtId="0" fontId="52" fillId="0" borderId="0" xfId="0" applyFont="1" applyFill="1" applyAlignment="1">
      <alignment horizontal="center" vertical="center"/>
    </xf>
    <xf numFmtId="0" fontId="46" fillId="0" borderId="14" xfId="0" applyFont="1" applyFill="1" applyBorder="1" applyAlignment="1">
      <alignment vertical="center"/>
    </xf>
    <xf numFmtId="43" fontId="46" fillId="0" borderId="14" xfId="0" applyNumberFormat="1" applyFont="1" applyFill="1" applyBorder="1" applyAlignment="1">
      <alignment horizontal="center"/>
    </xf>
    <xf numFmtId="0" fontId="0" fillId="0" borderId="14" xfId="0" applyBorder="1" applyAlignment="1"/>
    <xf numFmtId="43" fontId="46" fillId="0" borderId="0" xfId="0" applyNumberFormat="1" applyFont="1" applyFill="1" applyBorder="1" applyAlignment="1">
      <alignment horizontal="center"/>
    </xf>
    <xf numFmtId="0" fontId="23" fillId="0" borderId="0" xfId="0" applyFont="1" applyBorder="1" applyAlignment="1"/>
    <xf numFmtId="0" fontId="0" fillId="0" borderId="0" xfId="0" applyBorder="1" applyAlignment="1"/>
    <xf numFmtId="0" fontId="0" fillId="0" borderId="0" xfId="0" applyAlignment="1">
      <alignment wrapText="1"/>
    </xf>
    <xf numFmtId="43" fontId="8" fillId="0" borderId="31" xfId="0" applyNumberFormat="1" applyFont="1" applyFill="1" applyBorder="1" applyAlignment="1">
      <alignment horizontal="center" wrapText="1"/>
    </xf>
    <xf numFmtId="0" fontId="8" fillId="0" borderId="0" xfId="0" applyFont="1" applyAlignment="1">
      <alignment horizontal="center" wrapText="1"/>
    </xf>
    <xf numFmtId="43" fontId="8" fillId="0" borderId="14" xfId="0" applyNumberFormat="1" applyFont="1" applyBorder="1">
      <alignment vertical="top"/>
    </xf>
    <xf numFmtId="43" fontId="8" fillId="0" borderId="14" xfId="0" applyNumberFormat="1" applyFont="1" applyBorder="1" applyAlignment="1">
      <alignment horizontal="center"/>
    </xf>
    <xf numFmtId="0" fontId="2" fillId="0" borderId="14" xfId="0" applyFont="1" applyBorder="1" applyAlignment="1"/>
    <xf numFmtId="0" fontId="47" fillId="0" borderId="0" xfId="0" applyFont="1" applyAlignment="1">
      <alignment horizontal="left" vertical="center"/>
    </xf>
    <xf numFmtId="43" fontId="23" fillId="0" borderId="0" xfId="0" applyNumberFormat="1" applyFont="1" applyAlignment="1">
      <alignment horizontal="center" vertical="center"/>
    </xf>
    <xf numFmtId="43" fontId="46" fillId="0" borderId="0" xfId="1" applyFont="1" applyFill="1" applyBorder="1" applyAlignment="1">
      <alignment horizontal="center"/>
    </xf>
    <xf numFmtId="43" fontId="46" fillId="0" borderId="0" xfId="1" applyFont="1" applyFill="1" applyBorder="1" applyAlignment="1">
      <alignment horizontal="center" vertical="center"/>
    </xf>
    <xf numFmtId="0" fontId="46" fillId="0" borderId="0" xfId="0" applyFont="1" applyAlignment="1">
      <alignment horizontal="center" vertical="center" wrapText="1"/>
    </xf>
    <xf numFmtId="43" fontId="8" fillId="0" borderId="14" xfId="1" applyFont="1" applyFill="1" applyBorder="1"/>
    <xf numFmtId="43" fontId="46" fillId="0" borderId="14" xfId="1" applyFont="1" applyFill="1" applyBorder="1" applyAlignment="1">
      <alignment horizontal="center"/>
    </xf>
    <xf numFmtId="166" fontId="27" fillId="0" borderId="14" xfId="1" applyNumberFormat="1" applyFont="1" applyFill="1" applyBorder="1" applyAlignment="1">
      <alignment horizontal="right"/>
    </xf>
    <xf numFmtId="43" fontId="46" fillId="0" borderId="14" xfId="1" applyFont="1" applyFill="1" applyBorder="1" applyAlignment="1">
      <alignment horizontal="center" vertical="center"/>
    </xf>
    <xf numFmtId="43" fontId="27" fillId="0" borderId="14" xfId="1" applyNumberFormat="1" applyFont="1" applyFill="1" applyBorder="1"/>
    <xf numFmtId="166" fontId="8" fillId="0" borderId="14" xfId="1" applyNumberFormat="1" applyFont="1" applyFill="1" applyBorder="1"/>
    <xf numFmtId="166" fontId="27" fillId="0" borderId="14" xfId="1" applyNumberFormat="1" applyFont="1" applyFill="1" applyBorder="1"/>
    <xf numFmtId="43" fontId="24" fillId="0" borderId="14" xfId="1" applyFont="1" applyFill="1" applyBorder="1"/>
    <xf numFmtId="0" fontId="49" fillId="0" borderId="0" xfId="0" applyFont="1" applyFill="1" applyAlignment="1">
      <alignment horizontal="center" vertical="top"/>
    </xf>
    <xf numFmtId="43" fontId="8" fillId="0" borderId="0" xfId="1" applyFont="1" applyFill="1" applyAlignment="1">
      <alignment wrapText="1"/>
    </xf>
    <xf numFmtId="43" fontId="23" fillId="0" borderId="0" xfId="1" applyFont="1" applyFill="1"/>
    <xf numFmtId="43" fontId="46" fillId="0" borderId="0" xfId="1" applyFont="1" applyFill="1" applyAlignment="1">
      <alignment horizontal="center"/>
    </xf>
    <xf numFmtId="0" fontId="50" fillId="0" borderId="0" xfId="0" applyFont="1" applyFill="1">
      <alignment vertical="top"/>
    </xf>
    <xf numFmtId="43" fontId="47" fillId="0" borderId="0" xfId="1" applyFont="1" applyFill="1" applyBorder="1" applyAlignment="1">
      <alignment vertical="center"/>
    </xf>
    <xf numFmtId="43" fontId="20" fillId="0" borderId="0" xfId="1" applyFont="1" applyFill="1" applyBorder="1" applyAlignment="1">
      <alignment wrapText="1" shrinkToFit="1"/>
    </xf>
    <xf numFmtId="0" fontId="43" fillId="0" borderId="0" xfId="0" applyFont="1" applyFill="1" applyAlignment="1">
      <alignment wrapText="1"/>
    </xf>
    <xf numFmtId="43" fontId="46" fillId="0" borderId="13" xfId="1" applyFont="1" applyFill="1" applyBorder="1" applyAlignment="1">
      <alignment horizontal="center"/>
    </xf>
    <xf numFmtId="9" fontId="8" fillId="0" borderId="14" xfId="1" applyNumberFormat="1" applyFont="1" applyFill="1" applyBorder="1"/>
    <xf numFmtId="43" fontId="8" fillId="0" borderId="14" xfId="0" applyNumberFormat="1" applyFont="1" applyFill="1" applyBorder="1" applyAlignment="1"/>
    <xf numFmtId="43" fontId="24" fillId="0" borderId="14" xfId="1" applyNumberFormat="1" applyFont="1" applyFill="1" applyBorder="1"/>
    <xf numFmtId="0" fontId="2" fillId="0" borderId="0" xfId="0" applyFont="1" applyAlignment="1">
      <alignment textRotation="90" wrapText="1"/>
    </xf>
    <xf numFmtId="0" fontId="23" fillId="0" borderId="0" xfId="0" applyFont="1" applyAlignment="1">
      <alignment textRotation="90" wrapText="1"/>
    </xf>
    <xf numFmtId="0" fontId="27" fillId="0" borderId="0" xfId="0" applyFont="1" applyFill="1" applyBorder="1" applyAlignment="1">
      <alignment vertical="center"/>
    </xf>
    <xf numFmtId="49" fontId="46" fillId="0" borderId="0" xfId="0" applyNumberFormat="1" applyFont="1" applyFill="1" applyAlignment="1">
      <alignment horizontal="center"/>
    </xf>
    <xf numFmtId="43" fontId="6" fillId="0" borderId="0" xfId="1" applyFont="1" applyFill="1" applyBorder="1" applyAlignment="1">
      <alignment wrapText="1"/>
    </xf>
    <xf numFmtId="43" fontId="5" fillId="0" borderId="0" xfId="1" applyFont="1" applyFill="1" applyBorder="1" applyAlignment="1">
      <alignment horizontal="center" wrapText="1"/>
    </xf>
    <xf numFmtId="43" fontId="5" fillId="0" borderId="0" xfId="1" applyFont="1" applyFill="1" applyBorder="1" applyAlignment="1">
      <alignment horizontal="center"/>
    </xf>
    <xf numFmtId="43" fontId="6" fillId="0" borderId="0" xfId="1" applyFont="1" applyFill="1" applyBorder="1" applyAlignment="1">
      <alignment wrapText="1" shrinkToFit="1"/>
    </xf>
    <xf numFmtId="2" fontId="5" fillId="0" borderId="0" xfId="0" applyNumberFormat="1" applyFont="1" applyFill="1" applyBorder="1" applyAlignment="1">
      <alignment horizontal="center" wrapText="1"/>
    </xf>
    <xf numFmtId="43" fontId="6" fillId="0" borderId="0" xfId="1" applyNumberFormat="1" applyFont="1" applyFill="1" applyBorder="1"/>
    <xf numFmtId="43" fontId="6" fillId="0" borderId="0" xfId="0" applyNumberFormat="1" applyFont="1" applyFill="1">
      <alignment vertical="top"/>
    </xf>
    <xf numFmtId="43" fontId="9" fillId="0" borderId="0" xfId="1" applyNumberFormat="1" applyFont="1" applyFill="1" applyBorder="1"/>
    <xf numFmtId="0" fontId="6" fillId="0" borderId="0" xfId="0" applyFont="1" applyFill="1">
      <alignment vertical="top"/>
    </xf>
    <xf numFmtId="43" fontId="6" fillId="0" borderId="0" xfId="1" applyFont="1" applyFill="1" applyBorder="1" applyAlignment="1">
      <alignment horizontal="left" wrapText="1"/>
    </xf>
    <xf numFmtId="2" fontId="6" fillId="0" borderId="0" xfId="0" applyNumberFormat="1" applyFont="1" applyFill="1" applyAlignment="1"/>
    <xf numFmtId="43" fontId="7" fillId="0" borderId="0" xfId="1" applyFont="1" applyFill="1" applyBorder="1" applyAlignment="1">
      <alignment horizontal="right"/>
    </xf>
    <xf numFmtId="0" fontId="7" fillId="0" borderId="0" xfId="1" applyNumberFormat="1" applyFont="1" applyFill="1" applyBorder="1" applyAlignment="1">
      <alignment wrapText="1"/>
    </xf>
    <xf numFmtId="2" fontId="6" fillId="0" borderId="0" xfId="0" applyNumberFormat="1" applyFont="1" applyFill="1">
      <alignment vertical="top"/>
    </xf>
    <xf numFmtId="43" fontId="9" fillId="0" borderId="0" xfId="1" applyFont="1" applyFill="1" applyBorder="1"/>
    <xf numFmtId="0" fontId="7" fillId="0" borderId="0" xfId="1" applyNumberFormat="1" applyFont="1" applyFill="1" applyBorder="1" applyAlignment="1"/>
    <xf numFmtId="0" fontId="18" fillId="0" borderId="0" xfId="0" applyFont="1" applyFill="1">
      <alignment vertical="top"/>
    </xf>
    <xf numFmtId="2" fontId="5" fillId="0" borderId="22" xfId="0" applyNumberFormat="1" applyFont="1" applyFill="1" applyBorder="1" applyAlignment="1">
      <alignment horizontal="center" wrapText="1"/>
    </xf>
    <xf numFmtId="43" fontId="5" fillId="0" borderId="22" xfId="1" applyFont="1" applyFill="1" applyBorder="1" applyAlignment="1">
      <alignment horizontal="center" wrapText="1"/>
    </xf>
    <xf numFmtId="43" fontId="53" fillId="0" borderId="0" xfId="1" applyFont="1" applyFill="1" applyBorder="1" applyAlignment="1">
      <alignment horizontal="center"/>
    </xf>
    <xf numFmtId="43" fontId="5" fillId="0" borderId="22" xfId="1" applyFont="1" applyFill="1" applyBorder="1"/>
    <xf numFmtId="2" fontId="46" fillId="0" borderId="0" xfId="0" applyNumberFormat="1" applyFont="1" applyFill="1" applyBorder="1">
      <alignment vertical="top"/>
    </xf>
    <xf numFmtId="49" fontId="23" fillId="0" borderId="0" xfId="0" applyNumberFormat="1" applyFont="1" applyFill="1" applyBorder="1">
      <alignment vertical="top"/>
    </xf>
    <xf numFmtId="0" fontId="8" fillId="0" borderId="0" xfId="0" applyFont="1" applyFill="1" applyBorder="1" applyAlignment="1">
      <alignment horizontal="center" wrapText="1"/>
    </xf>
    <xf numFmtId="0" fontId="20" fillId="0" borderId="0" xfId="0" applyFont="1" applyFill="1" applyBorder="1" applyAlignment="1">
      <alignment vertical="top" wrapText="1"/>
    </xf>
    <xf numFmtId="49" fontId="2" fillId="0" borderId="0" xfId="0" applyNumberFormat="1" applyFont="1" applyFill="1" applyBorder="1" applyAlignment="1">
      <alignment vertical="top" wrapText="1"/>
    </xf>
    <xf numFmtId="0" fontId="2" fillId="0" borderId="0" xfId="0" applyFont="1" applyFill="1" applyBorder="1" applyAlignment="1">
      <alignment vertical="top" wrapText="1"/>
    </xf>
    <xf numFmtId="0" fontId="8" fillId="0" borderId="0" xfId="0" applyFont="1" applyFill="1" applyBorder="1" applyAlignment="1">
      <alignment horizontal="center" vertical="top" wrapText="1"/>
    </xf>
    <xf numFmtId="0" fontId="54" fillId="0" borderId="0" xfId="0" applyFont="1" applyFill="1">
      <alignment vertical="top"/>
    </xf>
    <xf numFmtId="0" fontId="20" fillId="0" borderId="0" xfId="0" applyFont="1" applyFill="1" applyBorder="1" applyAlignment="1">
      <alignment horizontal="left"/>
    </xf>
    <xf numFmtId="43" fontId="8" fillId="0" borderId="0" xfId="1" applyFont="1" applyFill="1" applyBorder="1" applyAlignment="1">
      <alignment horizontal="right" vertical="justify" shrinkToFit="1"/>
    </xf>
    <xf numFmtId="165" fontId="8" fillId="0" borderId="0" xfId="0" applyNumberFormat="1" applyFont="1" applyFill="1" applyBorder="1" applyAlignment="1">
      <alignment horizontal="right" vertical="justify"/>
    </xf>
    <xf numFmtId="43" fontId="8" fillId="0" borderId="0" xfId="0" applyNumberFormat="1" applyFont="1" applyFill="1" applyBorder="1" applyAlignment="1"/>
    <xf numFmtId="43" fontId="8" fillId="0" borderId="0" xfId="0" applyNumberFormat="1" applyFont="1" applyFill="1" applyBorder="1" applyAlignment="1">
      <alignment horizontal="right" vertical="justify"/>
    </xf>
    <xf numFmtId="43" fontId="8" fillId="0" borderId="0" xfId="0" applyNumberFormat="1" applyFont="1" applyFill="1" applyBorder="1" applyAlignment="1">
      <alignment horizontal="right" wrapText="1"/>
    </xf>
    <xf numFmtId="0" fontId="24" fillId="0" borderId="0" xfId="0" applyFont="1" applyFill="1">
      <alignment vertical="top"/>
    </xf>
    <xf numFmtId="0" fontId="20" fillId="0" borderId="0" xfId="0" applyFont="1" applyFill="1" applyBorder="1" applyAlignment="1">
      <alignment horizontal="right" vertical="justify"/>
    </xf>
    <xf numFmtId="43" fontId="55" fillId="0" borderId="0" xfId="1" applyFont="1" applyFill="1" applyBorder="1" applyAlignment="1">
      <alignment vertical="center"/>
    </xf>
    <xf numFmtId="0" fontId="47" fillId="0" borderId="0" xfId="0" applyFont="1" applyFill="1" applyAlignment="1"/>
    <xf numFmtId="0" fontId="47" fillId="0" borderId="0" xfId="0" applyFont="1" applyAlignment="1"/>
    <xf numFmtId="0" fontId="47" fillId="0" borderId="0" xfId="0" applyFont="1" applyFill="1" applyAlignment="1">
      <alignment horizontal="left" vertical="center"/>
    </xf>
    <xf numFmtId="43" fontId="47" fillId="0" borderId="0" xfId="1" applyFont="1" applyFill="1" applyAlignment="1">
      <alignment horizontal="left" vertical="center"/>
    </xf>
    <xf numFmtId="43" fontId="22" fillId="0" borderId="0" xfId="1" applyFont="1" applyFill="1" applyBorder="1"/>
    <xf numFmtId="6" fontId="22" fillId="0" borderId="0" xfId="0" applyNumberFormat="1" applyFont="1" applyFill="1" applyBorder="1" applyAlignment="1">
      <alignment vertical="justify"/>
    </xf>
    <xf numFmtId="0" fontId="22" fillId="0" borderId="0" xfId="0" applyFont="1" applyFill="1" applyBorder="1" applyAlignment="1">
      <alignment horizontal="left" vertical="justify"/>
    </xf>
    <xf numFmtId="0" fontId="22" fillId="0" borderId="0" xfId="0" applyFont="1" applyFill="1" applyBorder="1">
      <alignment vertical="top"/>
    </xf>
    <xf numFmtId="43" fontId="8" fillId="0" borderId="0" xfId="1" applyNumberFormat="1" applyFont="1" applyFill="1" applyBorder="1" applyAlignment="1">
      <alignment vertical="center"/>
    </xf>
    <xf numFmtId="0" fontId="47" fillId="0" borderId="0" xfId="0" applyFont="1" applyFill="1" applyBorder="1" applyAlignment="1">
      <alignment vertical="center"/>
    </xf>
    <xf numFmtId="0" fontId="8" fillId="0" borderId="0" xfId="0" applyFont="1" applyFill="1" applyBorder="1" applyAlignment="1">
      <alignment vertical="top" wrapText="1"/>
    </xf>
    <xf numFmtId="0" fontId="8" fillId="0" borderId="14" xfId="0" applyFont="1" applyFill="1" applyBorder="1" applyAlignment="1"/>
    <xf numFmtId="0" fontId="23" fillId="0" borderId="0" xfId="0" applyFont="1" applyFill="1" applyBorder="1" applyAlignment="1"/>
    <xf numFmtId="2" fontId="46" fillId="0" borderId="0" xfId="0" applyNumberFormat="1" applyFont="1" applyFill="1" applyBorder="1" applyAlignment="1"/>
    <xf numFmtId="2" fontId="8" fillId="0" borderId="0" xfId="0" applyNumberFormat="1" applyFont="1" applyFill="1" applyBorder="1" applyAlignment="1"/>
    <xf numFmtId="2" fontId="20" fillId="0" borderId="22" xfId="0" applyNumberFormat="1" applyFont="1" applyFill="1" applyBorder="1" applyAlignment="1">
      <alignment horizontal="center" vertical="center" wrapText="1"/>
    </xf>
    <xf numFmtId="2" fontId="8" fillId="0" borderId="12" xfId="0" applyNumberFormat="1" applyFont="1" applyFill="1" applyBorder="1">
      <alignment vertical="top"/>
    </xf>
    <xf numFmtId="2" fontId="46" fillId="0" borderId="14" xfId="0" applyNumberFormat="1" applyFont="1" applyFill="1" applyBorder="1" applyAlignment="1"/>
    <xf numFmtId="2" fontId="8" fillId="0" borderId="14" xfId="0" applyNumberFormat="1" applyFont="1" applyFill="1" applyBorder="1" applyAlignment="1"/>
    <xf numFmtId="2" fontId="23" fillId="0" borderId="14" xfId="0" applyNumberFormat="1" applyFont="1" applyFill="1" applyBorder="1">
      <alignment vertical="top"/>
    </xf>
    <xf numFmtId="0" fontId="24" fillId="0" borderId="14" xfId="0" applyFont="1" applyFill="1" applyBorder="1">
      <alignment vertical="top"/>
    </xf>
    <xf numFmtId="0" fontId="8" fillId="0" borderId="13" xfId="0" applyFont="1" applyFill="1" applyBorder="1" applyAlignment="1">
      <alignment horizontal="center" vertical="top"/>
    </xf>
    <xf numFmtId="0" fontId="32" fillId="0" borderId="12" xfId="0" applyFont="1" applyFill="1" applyBorder="1">
      <alignment vertical="top"/>
    </xf>
    <xf numFmtId="0" fontId="35" fillId="0" borderId="12" xfId="0" applyFont="1" applyFill="1" applyBorder="1">
      <alignment vertical="top"/>
    </xf>
    <xf numFmtId="0" fontId="20" fillId="0" borderId="23" xfId="0" applyFont="1" applyFill="1" applyBorder="1" applyAlignment="1">
      <alignment horizontal="center" vertical="center" wrapText="1"/>
    </xf>
    <xf numFmtId="0" fontId="6" fillId="0" borderId="0" xfId="0" applyFont="1" applyFill="1" applyAlignment="1">
      <alignment vertical="top" wrapText="1"/>
    </xf>
    <xf numFmtId="2" fontId="6" fillId="0" borderId="0" xfId="0" applyNumberFormat="1" applyFont="1" applyFill="1" applyAlignment="1">
      <alignment wrapText="1"/>
    </xf>
    <xf numFmtId="43" fontId="18" fillId="0" borderId="0" xfId="1" applyFont="1" applyFill="1" applyBorder="1" applyAlignment="1"/>
    <xf numFmtId="0" fontId="10" fillId="0" borderId="0" xfId="0" applyFont="1" applyFill="1" applyAlignment="1"/>
    <xf numFmtId="43" fontId="8" fillId="0" borderId="0" xfId="0" applyNumberFormat="1" applyFont="1" applyFill="1" applyAlignment="1"/>
    <xf numFmtId="43" fontId="10" fillId="0" borderId="0" xfId="0" applyNumberFormat="1" applyFont="1" applyFill="1" applyAlignment="1"/>
    <xf numFmtId="0" fontId="10" fillId="0" borderId="0" xfId="0" applyFont="1" applyFill="1" applyBorder="1" applyAlignment="1"/>
    <xf numFmtId="0" fontId="13" fillId="0" borderId="0" xfId="0" applyFont="1" applyFill="1" applyAlignment="1"/>
    <xf numFmtId="43" fontId="8" fillId="0" borderId="14" xfId="1" applyNumberFormat="1" applyFont="1" applyFill="1" applyBorder="1" applyAlignment="1">
      <alignment horizontal="right"/>
    </xf>
    <xf numFmtId="0" fontId="13" fillId="0" borderId="14" xfId="0" applyFont="1" applyFill="1" applyBorder="1">
      <alignment vertical="top"/>
    </xf>
    <xf numFmtId="43" fontId="8" fillId="0" borderId="14" xfId="0" applyNumberFormat="1" applyFont="1" applyFill="1" applyBorder="1" applyAlignment="1">
      <alignment horizontal="right" vertical="center"/>
    </xf>
    <xf numFmtId="43" fontId="8" fillId="0" borderId="14" xfId="1" applyFont="1" applyFill="1" applyBorder="1" applyAlignment="1"/>
    <xf numFmtId="43" fontId="8" fillId="0" borderId="14" xfId="1" applyFont="1" applyFill="1" applyBorder="1" applyAlignment="1">
      <alignment horizontal="right" vertical="center"/>
    </xf>
    <xf numFmtId="43" fontId="8" fillId="0" borderId="14" xfId="1" applyFont="1" applyFill="1" applyBorder="1" applyAlignment="1">
      <alignment horizontal="right"/>
    </xf>
    <xf numFmtId="43" fontId="20" fillId="0" borderId="22" xfId="0" applyNumberFormat="1" applyFont="1" applyFill="1" applyBorder="1" applyAlignment="1">
      <alignment horizontal="left" wrapText="1"/>
    </xf>
    <xf numFmtId="0" fontId="20" fillId="0" borderId="0" xfId="0" applyFont="1" applyFill="1" applyBorder="1" applyAlignment="1">
      <alignment horizontal="left" wrapText="1"/>
    </xf>
    <xf numFmtId="43" fontId="8" fillId="0" borderId="14" xfId="1" applyFont="1" applyFill="1" applyBorder="1" applyAlignment="1">
      <alignment horizontal="right" vertical="justify"/>
    </xf>
    <xf numFmtId="43" fontId="8" fillId="0" borderId="14" xfId="1" applyNumberFormat="1" applyFont="1" applyFill="1" applyBorder="1" applyAlignment="1">
      <alignment horizontal="center"/>
    </xf>
    <xf numFmtId="0" fontId="20" fillId="0" borderId="0" xfId="0" applyFont="1" applyAlignment="1">
      <alignment horizontal="center"/>
    </xf>
    <xf numFmtId="0" fontId="13" fillId="0" borderId="0" xfId="0" applyFont="1">
      <alignment vertical="top"/>
    </xf>
    <xf numFmtId="0" fontId="6" fillId="0" borderId="0" xfId="0" applyFont="1">
      <alignment vertical="top"/>
    </xf>
    <xf numFmtId="0" fontId="20" fillId="0" borderId="0" xfId="0" applyFont="1">
      <alignment vertical="top"/>
    </xf>
    <xf numFmtId="43" fontId="24" fillId="0" borderId="0" xfId="0" applyNumberFormat="1" applyFont="1">
      <alignment vertical="top"/>
    </xf>
    <xf numFmtId="43" fontId="13" fillId="0" borderId="0" xfId="0" applyNumberFormat="1" applyFont="1">
      <alignment vertical="top"/>
    </xf>
    <xf numFmtId="43" fontId="6" fillId="0" borderId="0" xfId="0" applyNumberFormat="1" applyFont="1">
      <alignment vertical="top"/>
    </xf>
    <xf numFmtId="0" fontId="10" fillId="0" borderId="0" xfId="0" applyFont="1">
      <alignment vertical="top"/>
    </xf>
    <xf numFmtId="0" fontId="8" fillId="0" borderId="0" xfId="0" applyFont="1" applyFill="1" applyAlignment="1">
      <alignment wrapText="1"/>
    </xf>
    <xf numFmtId="0" fontId="8" fillId="0" borderId="0" xfId="0" applyFont="1" applyFill="1" applyBorder="1" applyAlignment="1">
      <alignment horizontal="left" vertical="center" wrapText="1"/>
    </xf>
    <xf numFmtId="0" fontId="20" fillId="0" borderId="22" xfId="0" applyFont="1" applyFill="1" applyBorder="1" applyAlignment="1">
      <alignment horizontal="center" vertical="center"/>
    </xf>
    <xf numFmtId="0" fontId="8" fillId="0" borderId="0" xfId="0" applyFont="1" applyFill="1" applyBorder="1" applyAlignment="1">
      <alignment vertical="center" wrapText="1"/>
    </xf>
    <xf numFmtId="0" fontId="8" fillId="0" borderId="22" xfId="0" applyFont="1" applyFill="1" applyBorder="1" applyAlignment="1">
      <alignment vertical="center" wrapText="1"/>
    </xf>
    <xf numFmtId="43" fontId="8" fillId="3" borderId="0" xfId="1" applyFont="1" applyFill="1" applyBorder="1"/>
    <xf numFmtId="0" fontId="49" fillId="3" borderId="0" xfId="0" applyFont="1" applyFill="1">
      <alignment vertical="top"/>
    </xf>
    <xf numFmtId="43" fontId="6" fillId="0" borderId="0" xfId="0" applyNumberFormat="1" applyFont="1" applyAlignment="1">
      <alignment horizontal="right" vertical="justify"/>
    </xf>
    <xf numFmtId="43" fontId="6" fillId="0" borderId="0" xfId="1" applyFont="1" applyFill="1" applyAlignment="1">
      <alignment horizontal="center"/>
    </xf>
    <xf numFmtId="43" fontId="58" fillId="0" borderId="0" xfId="1" applyFont="1" applyFill="1" applyBorder="1"/>
    <xf numFmtId="0" fontId="6" fillId="0" borderId="0" xfId="0" applyFont="1" applyAlignment="1">
      <alignment horizontal="left"/>
    </xf>
    <xf numFmtId="2" fontId="20" fillId="0" borderId="22" xfId="0" applyNumberFormat="1" applyFont="1" applyBorder="1" applyAlignment="1">
      <alignment horizontal="center" wrapText="1"/>
    </xf>
    <xf numFmtId="2" fontId="20" fillId="0" borderId="0" xfId="0" applyNumberFormat="1" applyFont="1" applyAlignment="1">
      <alignment horizontal="center" wrapText="1"/>
    </xf>
    <xf numFmtId="0" fontId="8" fillId="0" borderId="0" xfId="0" applyFont="1" applyAlignment="1">
      <alignment horizontal="left" vertical="top" indent="2"/>
    </xf>
    <xf numFmtId="0" fontId="8" fillId="0" borderId="0" xfId="0" applyFont="1" applyAlignment="1">
      <alignment horizontal="left" vertical="top"/>
    </xf>
    <xf numFmtId="0" fontId="8" fillId="0" borderId="0" xfId="0" applyFont="1" applyAlignment="1">
      <alignment horizontal="left" vertical="top" wrapText="1" indent="2"/>
    </xf>
    <xf numFmtId="2" fontId="8" fillId="0" borderId="0" xfId="0" applyNumberFormat="1" applyFont="1" applyAlignment="1">
      <alignment horizontal="center"/>
    </xf>
    <xf numFmtId="0" fontId="32" fillId="0" borderId="0" xfId="0" applyFont="1">
      <alignment vertical="top"/>
    </xf>
    <xf numFmtId="0" fontId="33" fillId="0" borderId="0" xfId="0" applyFont="1">
      <alignment vertical="top"/>
    </xf>
    <xf numFmtId="43" fontId="8" fillId="0" borderId="14" xfId="1" applyFont="1" applyFill="1" applyBorder="1" applyAlignment="1">
      <alignment horizontal="right" vertical="top"/>
    </xf>
    <xf numFmtId="43" fontId="8" fillId="0" borderId="14" xfId="0" applyNumberFormat="1" applyFont="1" applyBorder="1" applyAlignment="1">
      <alignment horizontal="right" vertical="top"/>
    </xf>
    <xf numFmtId="43" fontId="8" fillId="0" borderId="14" xfId="1" applyFont="1" applyBorder="1" applyAlignment="1">
      <alignment horizontal="right"/>
    </xf>
    <xf numFmtId="0" fontId="0" fillId="0" borderId="0" xfId="0" applyAlignment="1">
      <alignment horizontal="right"/>
    </xf>
    <xf numFmtId="0" fontId="8" fillId="0" borderId="14" xfId="0" applyFont="1" applyBorder="1" applyAlignment="1">
      <alignment horizontal="right"/>
    </xf>
    <xf numFmtId="43" fontId="8" fillId="0" borderId="0" xfId="1" applyFont="1" applyAlignment="1">
      <alignment horizontal="right"/>
    </xf>
    <xf numFmtId="43" fontId="8" fillId="0" borderId="14" xfId="0" applyNumberFormat="1" applyFont="1" applyBorder="1" applyAlignment="1">
      <alignment horizontal="right"/>
    </xf>
    <xf numFmtId="0" fontId="47" fillId="0" borderId="0" xfId="0" applyFont="1" applyAlignment="1">
      <alignment vertical="center"/>
    </xf>
    <xf numFmtId="0" fontId="51" fillId="0" borderId="0" xfId="0" applyFont="1" applyAlignment="1">
      <alignment vertical="center"/>
    </xf>
    <xf numFmtId="0" fontId="2" fillId="0" borderId="0" xfId="0" applyFont="1">
      <alignment vertical="top"/>
    </xf>
    <xf numFmtId="0" fontId="2" fillId="0" borderId="0" xfId="0" applyFont="1" applyAlignment="1">
      <alignment horizontal="center" vertical="top"/>
    </xf>
    <xf numFmtId="9" fontId="2" fillId="0" borderId="0" xfId="0" applyNumberFormat="1" applyFont="1" applyAlignment="1">
      <alignment horizontal="center" vertical="center"/>
    </xf>
    <xf numFmtId="0" fontId="20" fillId="0" borderId="32" xfId="0" applyFont="1" applyBorder="1">
      <alignment vertical="top"/>
    </xf>
    <xf numFmtId="0" fontId="20" fillId="0" borderId="9" xfId="0" applyFont="1" applyBorder="1">
      <alignment vertical="top"/>
    </xf>
    <xf numFmtId="0" fontId="8" fillId="0" borderId="11" xfId="0" applyFont="1" applyBorder="1">
      <alignment vertical="top"/>
    </xf>
    <xf numFmtId="0" fontId="20" fillId="0" borderId="33" xfId="0" applyFont="1" applyBorder="1">
      <alignment vertical="top"/>
    </xf>
    <xf numFmtId="0" fontId="20" fillId="0" borderId="34" xfId="0" applyFont="1" applyBorder="1">
      <alignment vertical="top"/>
    </xf>
    <xf numFmtId="0" fontId="8" fillId="0" borderId="35" xfId="0" applyFont="1" applyBorder="1">
      <alignment vertical="top"/>
    </xf>
    <xf numFmtId="0" fontId="20" fillId="0" borderId="36" xfId="0" applyFont="1" applyBorder="1" applyAlignment="1">
      <alignment vertical="center"/>
    </xf>
    <xf numFmtId="40" fontId="8" fillId="0" borderId="26" xfId="0" applyNumberFormat="1" applyFont="1" applyBorder="1" applyAlignment="1">
      <alignment horizontal="right" vertical="center"/>
    </xf>
    <xf numFmtId="40" fontId="8" fillId="0" borderId="37" xfId="0" applyNumberFormat="1" applyFont="1" applyBorder="1" applyAlignment="1">
      <alignment horizontal="right" vertical="center"/>
    </xf>
    <xf numFmtId="0" fontId="8" fillId="0" borderId="1" xfId="0" applyFont="1" applyBorder="1" applyAlignment="1"/>
    <xf numFmtId="49" fontId="8" fillId="0" borderId="0" xfId="0" applyNumberFormat="1" applyFont="1" applyAlignment="1">
      <alignment horizontal="left"/>
    </xf>
    <xf numFmtId="40" fontId="8" fillId="0" borderId="0" xfId="0" applyNumberFormat="1" applyFont="1" applyAlignment="1">
      <alignment horizontal="right"/>
    </xf>
    <xf numFmtId="40" fontId="8" fillId="0" borderId="0" xfId="0" applyNumberFormat="1" applyFont="1">
      <alignment vertical="top"/>
    </xf>
    <xf numFmtId="4" fontId="2" fillId="0" borderId="0" xfId="0" applyNumberFormat="1" applyFont="1">
      <alignment vertical="top"/>
    </xf>
    <xf numFmtId="0" fontId="20" fillId="0" borderId="0" xfId="0" applyFont="1" applyAlignment="1">
      <alignment horizontal="left"/>
    </xf>
    <xf numFmtId="40" fontId="8" fillId="0" borderId="21" xfId="0" applyNumberFormat="1" applyFont="1" applyBorder="1" applyAlignment="1">
      <alignment horizontal="right" vertical="center"/>
    </xf>
    <xf numFmtId="40" fontId="8" fillId="0" borderId="22" xfId="0" applyNumberFormat="1" applyFont="1" applyBorder="1" applyAlignment="1">
      <alignment horizontal="right" vertical="center"/>
    </xf>
    <xf numFmtId="40" fontId="8" fillId="0" borderId="0" xfId="0" applyNumberFormat="1" applyFont="1" applyAlignment="1">
      <alignment horizontal="center"/>
    </xf>
    <xf numFmtId="40" fontId="8" fillId="0" borderId="0" xfId="0" applyNumberFormat="1" applyFont="1" applyAlignment="1"/>
    <xf numFmtId="0" fontId="20" fillId="0" borderId="17" xfId="0" applyFont="1" applyBorder="1" applyAlignment="1"/>
    <xf numFmtId="0" fontId="20" fillId="0" borderId="10" xfId="0" applyFont="1" applyBorder="1" applyAlignment="1"/>
    <xf numFmtId="0" fontId="8" fillId="0" borderId="8" xfId="0" applyFont="1" applyBorder="1">
      <alignment vertical="top"/>
    </xf>
    <xf numFmtId="0" fontId="20" fillId="0" borderId="1" xfId="0" applyFont="1" applyBorder="1">
      <alignment vertical="top"/>
    </xf>
    <xf numFmtId="0" fontId="20" fillId="0" borderId="2" xfId="0" applyFont="1" applyBorder="1" applyAlignment="1">
      <alignment vertical="center"/>
    </xf>
    <xf numFmtId="40" fontId="8" fillId="0" borderId="15" xfId="0" applyNumberFormat="1" applyFont="1" applyBorder="1" applyAlignment="1">
      <alignment horizontal="right" vertical="center"/>
    </xf>
    <xf numFmtId="40" fontId="8" fillId="0" borderId="15" xfId="0" applyNumberFormat="1" applyFont="1" applyBorder="1" applyAlignment="1">
      <alignment vertical="center"/>
    </xf>
    <xf numFmtId="40" fontId="8" fillId="0" borderId="22" xfId="0" applyNumberFormat="1" applyFont="1" applyBorder="1" applyAlignment="1">
      <alignment vertical="center"/>
    </xf>
    <xf numFmtId="0" fontId="20" fillId="0" borderId="2" xfId="0" applyFont="1" applyBorder="1">
      <alignment vertical="top"/>
    </xf>
    <xf numFmtId="0" fontId="20" fillId="0" borderId="25" xfId="0" applyFont="1" applyBorder="1">
      <alignment vertical="top"/>
    </xf>
    <xf numFmtId="40" fontId="8" fillId="0" borderId="21" xfId="0" applyNumberFormat="1" applyFont="1" applyBorder="1" applyAlignment="1">
      <alignment vertical="center"/>
    </xf>
    <xf numFmtId="40" fontId="8" fillId="0" borderId="3" xfId="0" applyNumberFormat="1" applyFont="1" applyBorder="1" applyAlignment="1">
      <alignment horizontal="right" vertical="center"/>
    </xf>
    <xf numFmtId="40" fontId="8" fillId="0" borderId="3" xfId="0" applyNumberFormat="1" applyFont="1" applyBorder="1" applyAlignment="1">
      <alignment vertical="center"/>
    </xf>
    <xf numFmtId="8" fontId="8" fillId="0" borderId="0" xfId="0" applyNumberFormat="1" applyFont="1" applyFill="1">
      <alignment vertical="top"/>
    </xf>
    <xf numFmtId="6" fontId="8" fillId="0" borderId="22" xfId="0" applyNumberFormat="1" applyFont="1" applyFill="1" applyBorder="1" applyAlignment="1">
      <alignment horizontal="center" vertical="center" wrapText="1"/>
    </xf>
    <xf numFmtId="43" fontId="20" fillId="0" borderId="22" xfId="1" applyFont="1" applyFill="1" applyBorder="1" applyAlignment="1">
      <alignment horizontal="center" vertical="center" wrapText="1"/>
    </xf>
    <xf numFmtId="0" fontId="20" fillId="0" borderId="11" xfId="0" applyFont="1" applyBorder="1" applyAlignment="1">
      <alignment horizontal="center" vertical="center" wrapText="1"/>
    </xf>
    <xf numFmtId="0" fontId="20" fillId="0" borderId="41" xfId="0" applyFont="1" applyBorder="1" applyAlignment="1">
      <alignment horizontal="center" vertical="center" wrapText="1"/>
    </xf>
    <xf numFmtId="0" fontId="20" fillId="0" borderId="40" xfId="0" applyFont="1" applyBorder="1" applyAlignment="1">
      <alignment horizontal="center" vertical="center" wrapText="1"/>
    </xf>
    <xf numFmtId="0" fontId="20" fillId="0" borderId="43" xfId="0" applyFont="1" applyBorder="1" applyAlignment="1">
      <alignment vertical="center" wrapText="1"/>
    </xf>
    <xf numFmtId="0" fontId="0" fillId="0" borderId="43" xfId="0" applyBorder="1" applyAlignment="1">
      <alignment vertical="top" wrapText="1"/>
    </xf>
    <xf numFmtId="0" fontId="0" fillId="0" borderId="42" xfId="0" applyBorder="1" applyAlignment="1">
      <alignment vertical="top" wrapText="1"/>
    </xf>
    <xf numFmtId="0" fontId="8" fillId="0" borderId="6" xfId="0" applyFont="1" applyBorder="1" applyAlignment="1">
      <alignment vertical="center" wrapText="1"/>
    </xf>
    <xf numFmtId="0" fontId="0" fillId="0" borderId="6" xfId="0" applyBorder="1" applyAlignment="1">
      <alignment vertical="center" wrapText="1"/>
    </xf>
    <xf numFmtId="0" fontId="0" fillId="0" borderId="41" xfId="0" applyBorder="1" applyAlignment="1">
      <alignment vertical="center" wrapText="1"/>
    </xf>
    <xf numFmtId="0" fontId="8" fillId="0" borderId="35" xfId="0" applyFont="1" applyBorder="1" applyAlignment="1">
      <alignment horizontal="center" vertical="center" wrapText="1"/>
    </xf>
    <xf numFmtId="0" fontId="8" fillId="0" borderId="44" xfId="0" applyFont="1" applyBorder="1" applyAlignment="1">
      <alignment horizontal="center" vertical="center" wrapText="1"/>
    </xf>
    <xf numFmtId="8" fontId="8" fillId="0" borderId="35" xfId="0" applyNumberFormat="1" applyFont="1" applyBorder="1" applyAlignment="1">
      <alignment horizontal="center" vertical="center" wrapText="1"/>
    </xf>
    <xf numFmtId="8" fontId="8" fillId="0" borderId="44" xfId="0" applyNumberFormat="1" applyFont="1" applyBorder="1" applyAlignment="1">
      <alignment horizontal="center" vertical="center" wrapText="1"/>
    </xf>
    <xf numFmtId="0" fontId="8" fillId="0" borderId="41" xfId="0" applyFont="1" applyBorder="1" applyAlignment="1">
      <alignment horizontal="center" vertical="center" wrapText="1"/>
    </xf>
    <xf numFmtId="8" fontId="8" fillId="0" borderId="41" xfId="0" applyNumberFormat="1" applyFont="1" applyBorder="1" applyAlignment="1">
      <alignment horizontal="center" vertical="center" wrapText="1"/>
    </xf>
    <xf numFmtId="8" fontId="8" fillId="0" borderId="45" xfId="0" applyNumberFormat="1" applyFont="1" applyBorder="1" applyAlignment="1">
      <alignment horizontal="center" vertical="center" wrapText="1"/>
    </xf>
    <xf numFmtId="0" fontId="3" fillId="4" borderId="46" xfId="0" applyFont="1" applyFill="1" applyBorder="1" applyAlignment="1">
      <alignment horizontal="center" vertical="center" wrapText="1"/>
    </xf>
    <xf numFmtId="0" fontId="3" fillId="4" borderId="41" xfId="0" applyFont="1" applyFill="1" applyBorder="1" applyAlignment="1">
      <alignment vertical="center" wrapText="1"/>
    </xf>
    <xf numFmtId="0" fontId="3" fillId="4" borderId="41" xfId="0" applyFont="1" applyFill="1" applyBorder="1" applyAlignment="1">
      <alignment horizontal="right" vertical="center" wrapText="1"/>
    </xf>
    <xf numFmtId="0" fontId="3" fillId="4" borderId="45" xfId="0" applyFont="1" applyFill="1" applyBorder="1" applyAlignment="1">
      <alignment horizontal="right" vertical="center" wrapText="1"/>
    </xf>
    <xf numFmtId="6" fontId="8" fillId="0" borderId="44" xfId="0" applyNumberFormat="1" applyFont="1" applyBorder="1" applyAlignment="1">
      <alignment horizontal="center" vertical="center" wrapText="1"/>
    </xf>
    <xf numFmtId="6" fontId="8" fillId="0" borderId="45" xfId="0" applyNumberFormat="1" applyFont="1" applyBorder="1" applyAlignment="1">
      <alignment horizontal="center" vertical="center" wrapText="1"/>
    </xf>
    <xf numFmtId="0" fontId="60" fillId="4" borderId="46" xfId="0" applyFont="1" applyFill="1" applyBorder="1" applyAlignment="1">
      <alignment vertical="center" wrapText="1"/>
    </xf>
    <xf numFmtId="0" fontId="3" fillId="4" borderId="41"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20" fillId="0" borderId="47" xfId="0" applyFont="1" applyBorder="1" applyAlignment="1">
      <alignment vertical="center" wrapText="1"/>
    </xf>
    <xf numFmtId="0" fontId="0" fillId="0" borderId="46" xfId="0" applyBorder="1" applyAlignment="1">
      <alignment vertical="top" wrapText="1"/>
    </xf>
    <xf numFmtId="0" fontId="8" fillId="0" borderId="41" xfId="0" applyFont="1" applyBorder="1" applyAlignment="1">
      <alignment vertical="center" wrapText="1"/>
    </xf>
    <xf numFmtId="0" fontId="60" fillId="4" borderId="38" xfId="0" applyFont="1" applyFill="1" applyBorder="1" applyAlignment="1">
      <alignment vertical="center" wrapText="1"/>
    </xf>
    <xf numFmtId="0" fontId="8" fillId="0" borderId="41" xfId="0" applyFont="1" applyBorder="1" applyAlignment="1">
      <alignment horizontal="right" vertical="center" wrapText="1"/>
    </xf>
    <xf numFmtId="0" fontId="8" fillId="0" borderId="45" xfId="0" applyFont="1" applyBorder="1" applyAlignment="1">
      <alignment horizontal="center" vertical="center" wrapText="1"/>
    </xf>
    <xf numFmtId="6" fontId="8" fillId="0" borderId="41" xfId="0" applyNumberFormat="1" applyFont="1" applyBorder="1" applyAlignment="1">
      <alignment horizontal="center" vertical="center" wrapText="1"/>
    </xf>
    <xf numFmtId="0" fontId="60" fillId="4" borderId="42" xfId="0" applyFont="1" applyFill="1" applyBorder="1" applyAlignment="1">
      <alignment vertical="center" wrapText="1"/>
    </xf>
    <xf numFmtId="0" fontId="3" fillId="4" borderId="45" xfId="0" applyFont="1" applyFill="1" applyBorder="1" applyAlignment="1">
      <alignment vertical="center" wrapText="1"/>
    </xf>
    <xf numFmtId="0" fontId="23" fillId="0" borderId="6" xfId="0" applyFont="1" applyBorder="1" applyAlignment="1">
      <alignment vertical="center" wrapText="1"/>
    </xf>
    <xf numFmtId="0" fontId="23" fillId="0" borderId="41" xfId="0" applyFont="1" applyBorder="1" applyAlignment="1">
      <alignment vertical="center" wrapText="1"/>
    </xf>
    <xf numFmtId="0" fontId="8" fillId="0" borderId="0" xfId="0" applyFont="1" applyFill="1" applyAlignment="1">
      <alignment wrapText="1"/>
    </xf>
    <xf numFmtId="0" fontId="20" fillId="0" borderId="22" xfId="0" applyFont="1" applyBorder="1" applyAlignment="1">
      <alignment horizontal="left" vertical="center"/>
    </xf>
    <xf numFmtId="0" fontId="20" fillId="0" borderId="0" xfId="0" applyFont="1" applyBorder="1" applyAlignment="1">
      <alignment horizontal="left" vertical="center"/>
    </xf>
    <xf numFmtId="0" fontId="20" fillId="0" borderId="0" xfId="0" applyFont="1" applyAlignment="1">
      <alignment horizontal="left" vertical="center" wrapText="1"/>
    </xf>
    <xf numFmtId="0" fontId="8" fillId="0" borderId="22" xfId="0" applyFont="1" applyBorder="1" applyAlignment="1">
      <alignment horizontal="left"/>
    </xf>
    <xf numFmtId="0" fontId="8" fillId="0" borderId="22" xfId="0" applyFont="1" applyBorder="1" applyAlignment="1">
      <alignment horizontal="left" vertical="center" wrapText="1"/>
    </xf>
    <xf numFmtId="0" fontId="20" fillId="0" borderId="31" xfId="0" applyFont="1" applyBorder="1" applyAlignment="1">
      <alignment horizontal="left" vertical="center"/>
    </xf>
    <xf numFmtId="0" fontId="20" fillId="0" borderId="22" xfId="0" applyFont="1" applyBorder="1" applyAlignment="1">
      <alignment horizontal="left" vertical="center" wrapText="1"/>
    </xf>
    <xf numFmtId="0" fontId="8" fillId="0" borderId="22" xfId="0" applyFont="1" applyBorder="1" applyAlignment="1">
      <alignment horizontal="justify" wrapText="1"/>
    </xf>
    <xf numFmtId="0" fontId="8" fillId="0" borderId="22" xfId="0" applyFont="1" applyBorder="1" applyAlignment="1">
      <alignment horizontal="left" wrapText="1"/>
    </xf>
    <xf numFmtId="0" fontId="8" fillId="0" borderId="22" xfId="0" applyFont="1" applyBorder="1" applyAlignment="1">
      <alignment horizontal="justify" vertical="top" wrapText="1"/>
    </xf>
    <xf numFmtId="49" fontId="8" fillId="0" borderId="22" xfId="0" applyNumberFormat="1" applyFont="1" applyBorder="1" applyAlignment="1">
      <alignment horizontal="justify"/>
    </xf>
    <xf numFmtId="49" fontId="8" fillId="0" borderId="22" xfId="0" applyNumberFormat="1" applyFont="1" applyBorder="1" applyAlignment="1">
      <alignment horizontal="left" indent="2"/>
    </xf>
    <xf numFmtId="49" fontId="8" fillId="0" borderId="22" xfId="0" applyNumberFormat="1" applyFont="1" applyBorder="1" applyAlignment="1">
      <alignment horizontal="left" wrapText="1" indent="2"/>
    </xf>
    <xf numFmtId="0" fontId="8" fillId="0" borderId="0" xfId="0" applyFont="1" applyFill="1" applyAlignment="1">
      <alignment shrinkToFit="1"/>
    </xf>
    <xf numFmtId="0" fontId="8" fillId="0" borderId="0" xfId="0" applyFont="1" applyFill="1" applyBorder="1" applyAlignment="1">
      <alignment vertical="center" wrapText="1"/>
    </xf>
    <xf numFmtId="0" fontId="20" fillId="0" borderId="22" xfId="0" applyFont="1" applyFill="1" applyBorder="1" applyAlignment="1">
      <alignment horizontal="center" vertical="center"/>
    </xf>
    <xf numFmtId="0" fontId="8" fillId="0" borderId="0" xfId="0" applyFont="1" applyFill="1" applyBorder="1" applyAlignment="1">
      <alignment horizontal="left" vertical="center" wrapText="1"/>
    </xf>
    <xf numFmtId="0" fontId="20" fillId="0" borderId="7" xfId="0" applyFont="1" applyBorder="1" applyAlignment="1"/>
    <xf numFmtId="0" fontId="20" fillId="0" borderId="5" xfId="0" applyFont="1" applyBorder="1" applyAlignment="1"/>
    <xf numFmtId="0" fontId="8" fillId="0" borderId="27" xfId="0" applyFont="1" applyBorder="1" applyAlignment="1">
      <alignment vertical="center" wrapText="1"/>
    </xf>
    <xf numFmtId="0" fontId="8" fillId="0" borderId="28" xfId="0" applyFont="1" applyBorder="1" applyAlignment="1">
      <alignment vertical="center" wrapText="1"/>
    </xf>
    <xf numFmtId="0" fontId="8" fillId="0" borderId="24" xfId="0" applyFont="1" applyBorder="1" applyAlignment="1">
      <alignment vertical="center" wrapText="1"/>
    </xf>
    <xf numFmtId="0" fontId="8" fillId="0" borderId="23" xfId="0" applyFont="1" applyBorder="1" applyAlignment="1">
      <alignment vertical="center" wrapText="1"/>
    </xf>
    <xf numFmtId="0" fontId="8" fillId="0" borderId="29" xfId="0" applyFont="1" applyBorder="1" applyAlignment="1">
      <alignment vertical="center"/>
    </xf>
    <xf numFmtId="0" fontId="8" fillId="0" borderId="30" xfId="0" applyFont="1" applyBorder="1" applyAlignment="1">
      <alignment vertical="center"/>
    </xf>
    <xf numFmtId="0" fontId="8" fillId="0" borderId="3" xfId="0" applyFont="1" applyBorder="1" applyAlignment="1">
      <alignment vertical="center" wrapText="1"/>
    </xf>
    <xf numFmtId="0" fontId="8" fillId="0" borderId="22" xfId="0" applyFont="1" applyBorder="1" applyAlignment="1">
      <alignment vertical="center" wrapText="1"/>
    </xf>
    <xf numFmtId="0" fontId="8" fillId="0" borderId="26" xfId="0" applyFont="1" applyBorder="1" applyAlignment="1">
      <alignment vertical="center" wrapText="1"/>
    </xf>
    <xf numFmtId="0" fontId="20" fillId="0" borderId="16" xfId="0" applyFont="1" applyBorder="1" applyAlignment="1">
      <alignment vertical="center" wrapText="1"/>
    </xf>
    <xf numFmtId="0" fontId="20" fillId="0" borderId="19" xfId="0" applyFont="1" applyBorder="1" applyAlignment="1">
      <alignment vertical="center" wrapText="1"/>
    </xf>
    <xf numFmtId="0" fontId="20" fillId="0" borderId="17" xfId="0" applyFont="1" applyBorder="1" applyAlignment="1">
      <alignment horizontal="center" vertical="center" wrapText="1"/>
    </xf>
    <xf numFmtId="0" fontId="20" fillId="0" borderId="18" xfId="0" applyFont="1" applyBorder="1" applyAlignment="1">
      <alignment wrapText="1"/>
    </xf>
    <xf numFmtId="0" fontId="20" fillId="0" borderId="1" xfId="0" applyFont="1" applyBorder="1" applyAlignment="1">
      <alignment horizontal="center" vertical="center" wrapText="1"/>
    </xf>
    <xf numFmtId="0" fontId="20" fillId="0" borderId="12" xfId="0" applyFont="1" applyBorder="1" applyAlignment="1">
      <alignment wrapText="1"/>
    </xf>
    <xf numFmtId="0" fontId="8" fillId="0" borderId="21" xfId="0" applyFont="1" applyBorder="1" applyAlignment="1">
      <alignment vertical="center" wrapText="1"/>
    </xf>
    <xf numFmtId="0" fontId="20" fillId="0" borderId="9" xfId="0" applyFont="1" applyBorder="1" applyAlignment="1">
      <alignment horizontal="center"/>
    </xf>
    <xf numFmtId="0" fontId="20" fillId="0" borderId="11" xfId="0" applyFont="1" applyBorder="1" applyAlignment="1">
      <alignment horizontal="center"/>
    </xf>
    <xf numFmtId="0" fontId="20" fillId="0" borderId="34" xfId="0" applyFont="1" applyBorder="1" applyAlignment="1">
      <alignment horizontal="center"/>
    </xf>
    <xf numFmtId="0" fontId="20" fillId="0" borderId="35" xfId="0" applyFont="1" applyBorder="1" applyAlignment="1">
      <alignment horizontal="center"/>
    </xf>
    <xf numFmtId="40" fontId="8" fillId="0" borderId="3" xfId="0" applyNumberFormat="1" applyFont="1" applyBorder="1" applyAlignment="1">
      <alignment horizontal="center" vertical="center"/>
    </xf>
    <xf numFmtId="0" fontId="20" fillId="0" borderId="9" xfId="0" applyFont="1" applyBorder="1" applyAlignment="1">
      <alignment horizontal="center" vertical="top"/>
    </xf>
    <xf numFmtId="0" fontId="20" fillId="0" borderId="11" xfId="0" applyFont="1" applyBorder="1" applyAlignment="1">
      <alignment horizontal="center" vertical="top"/>
    </xf>
    <xf numFmtId="0" fontId="20" fillId="0" borderId="34" xfId="0" applyFont="1" applyBorder="1" applyAlignment="1">
      <alignment horizontal="center" vertical="top"/>
    </xf>
    <xf numFmtId="0" fontId="20" fillId="0" borderId="35" xfId="0" applyFont="1" applyBorder="1" applyAlignment="1">
      <alignment horizontal="center" vertical="top"/>
    </xf>
    <xf numFmtId="40" fontId="8" fillId="0" borderId="24" xfId="0" applyNumberFormat="1" applyFont="1" applyBorder="1" applyAlignment="1">
      <alignment horizontal="center" vertical="center"/>
    </xf>
    <xf numFmtId="40" fontId="8" fillId="0" borderId="23" xfId="0" applyNumberFormat="1" applyFont="1" applyBorder="1" applyAlignment="1">
      <alignment horizontal="center" vertical="center"/>
    </xf>
    <xf numFmtId="40" fontId="8" fillId="0" borderId="29" xfId="0" applyNumberFormat="1" applyFont="1" applyBorder="1" applyAlignment="1">
      <alignment horizontal="center" vertical="center"/>
    </xf>
    <xf numFmtId="40" fontId="8" fillId="0" borderId="30" xfId="0" applyNumberFormat="1" applyFont="1" applyBorder="1" applyAlignment="1">
      <alignment horizontal="center" vertical="center"/>
    </xf>
    <xf numFmtId="43" fontId="8" fillId="0" borderId="1" xfId="0" applyNumberFormat="1" applyFont="1" applyFill="1" applyBorder="1" applyAlignment="1">
      <alignment horizontal="left" vertical="top"/>
    </xf>
    <xf numFmtId="43" fontId="8" fillId="0" borderId="0" xfId="0" applyNumberFormat="1" applyFont="1" applyFill="1" applyBorder="1" applyAlignment="1">
      <alignment horizontal="left" vertical="top"/>
    </xf>
    <xf numFmtId="43" fontId="8" fillId="0" borderId="12" xfId="0" applyNumberFormat="1" applyFont="1" applyFill="1" applyBorder="1" applyAlignment="1">
      <alignment horizontal="left" vertical="top"/>
    </xf>
    <xf numFmtId="5" fontId="8" fillId="0" borderId="0" xfId="0" applyNumberFormat="1" applyFont="1" applyFill="1" applyBorder="1" applyAlignment="1">
      <alignment horizontal="right" vertical="top"/>
    </xf>
    <xf numFmtId="0" fontId="20" fillId="0" borderId="0" xfId="0" applyFont="1" applyFill="1" applyAlignment="1">
      <alignment horizontal="center" vertical="center"/>
    </xf>
    <xf numFmtId="0" fontId="20" fillId="0" borderId="0" xfId="0" applyFont="1" applyFill="1" applyBorder="1" applyAlignment="1">
      <alignment vertical="top" wrapText="1"/>
    </xf>
    <xf numFmtId="2" fontId="45" fillId="0" borderId="0" xfId="0" applyNumberFormat="1" applyFont="1" applyFill="1" applyAlignment="1">
      <alignment horizontal="left" wrapText="1"/>
    </xf>
    <xf numFmtId="2" fontId="6" fillId="0" borderId="0" xfId="0" applyNumberFormat="1" applyFont="1" applyFill="1" applyAlignment="1">
      <alignment horizontal="left" wrapText="1"/>
    </xf>
    <xf numFmtId="0" fontId="57" fillId="0" borderId="0" xfId="1" applyNumberFormat="1" applyFont="1" applyFill="1" applyBorder="1" applyAlignment="1">
      <alignment horizontal="left" wrapText="1"/>
    </xf>
    <xf numFmtId="0" fontId="7" fillId="0" borderId="0" xfId="1" applyNumberFormat="1" applyFont="1" applyFill="1" applyBorder="1" applyAlignment="1">
      <alignment horizontal="left"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8" fillId="0" borderId="49" xfId="0" applyFont="1" applyBorder="1" applyAlignment="1">
      <alignment vertical="center" wrapText="1"/>
    </xf>
    <xf numFmtId="0" fontId="8" fillId="0" borderId="50" xfId="0" applyFont="1" applyBorder="1" applyAlignment="1">
      <alignment vertical="center" wrapText="1"/>
    </xf>
    <xf numFmtId="0" fontId="8" fillId="0" borderId="51" xfId="0" applyFont="1" applyBorder="1" applyAlignment="1">
      <alignment vertical="center" wrapText="1"/>
    </xf>
    <xf numFmtId="0" fontId="8" fillId="0" borderId="6" xfId="0" applyFont="1" applyBorder="1" applyAlignment="1">
      <alignment vertical="center" wrapText="1"/>
    </xf>
    <xf numFmtId="0" fontId="8" fillId="0" borderId="52" xfId="0" applyFont="1" applyBorder="1" applyAlignment="1">
      <alignment vertical="center" wrapText="1"/>
    </xf>
    <xf numFmtId="0" fontId="8" fillId="0" borderId="41" xfId="0" applyFont="1" applyBorder="1" applyAlignment="1">
      <alignment vertical="center" wrapText="1"/>
    </xf>
    <xf numFmtId="0" fontId="20" fillId="0" borderId="32" xfId="0" applyFont="1" applyBorder="1" applyAlignment="1">
      <alignment vertical="center" wrapText="1"/>
    </xf>
    <xf numFmtId="0" fontId="20" fillId="0" borderId="38" xfId="0" applyFont="1" applyBorder="1" applyAlignment="1">
      <alignment vertical="center" wrapText="1"/>
    </xf>
    <xf numFmtId="0" fontId="20" fillId="0" borderId="7" xfId="0" applyFont="1" applyBorder="1" applyAlignment="1">
      <alignment horizontal="center" vertical="center" wrapText="1"/>
    </xf>
    <xf numFmtId="0" fontId="20" fillId="0" borderId="5" xfId="0" applyFont="1" applyBorder="1" applyAlignment="1">
      <alignment horizontal="center" vertical="center" wrapText="1"/>
    </xf>
    <xf numFmtId="8" fontId="8" fillId="0" borderId="57" xfId="0" applyNumberFormat="1" applyFont="1" applyBorder="1" applyAlignment="1">
      <alignment horizontal="center" vertical="center" wrapText="1"/>
    </xf>
    <xf numFmtId="8" fontId="8" fillId="0" borderId="58" xfId="0" applyNumberFormat="1" applyFont="1" applyBorder="1" applyAlignment="1">
      <alignment horizontal="center" vertical="center" wrapText="1"/>
    </xf>
    <xf numFmtId="8" fontId="8" fillId="0" borderId="59" xfId="0" applyNumberFormat="1" applyFont="1" applyBorder="1" applyAlignment="1">
      <alignment horizontal="center" vertical="center" wrapText="1"/>
    </xf>
    <xf numFmtId="0" fontId="20" fillId="0" borderId="55" xfId="0" applyFont="1" applyBorder="1" applyAlignment="1">
      <alignment vertical="center" wrapText="1"/>
    </xf>
    <xf numFmtId="0" fontId="20" fillId="0" borderId="43" xfId="0" applyFont="1" applyBorder="1" applyAlignment="1">
      <alignment vertical="center" wrapText="1"/>
    </xf>
    <xf numFmtId="0" fontId="20" fillId="0" borderId="42" xfId="0" applyFont="1" applyBorder="1" applyAlignment="1">
      <alignment vertical="center" wrapText="1"/>
    </xf>
    <xf numFmtId="0" fontId="8" fillId="0" borderId="56" xfId="0" applyFont="1" applyBorder="1" applyAlignment="1">
      <alignment horizontal="center" vertical="center" wrapText="1"/>
    </xf>
    <xf numFmtId="0" fontId="8" fillId="0" borderId="48" xfId="0" applyFont="1" applyBorder="1" applyAlignment="1">
      <alignment horizontal="center" vertical="center" wrapText="1"/>
    </xf>
    <xf numFmtId="0" fontId="8" fillId="0" borderId="38" xfId="0" applyFont="1" applyBorder="1" applyAlignment="1">
      <alignment horizontal="center" vertical="center" wrapText="1"/>
    </xf>
    <xf numFmtId="8" fontId="8" fillId="0" borderId="56" xfId="0" applyNumberFormat="1" applyFont="1" applyBorder="1" applyAlignment="1">
      <alignment horizontal="center" vertical="center" wrapText="1"/>
    </xf>
    <xf numFmtId="8" fontId="8" fillId="0" borderId="48" xfId="0" applyNumberFormat="1" applyFont="1" applyBorder="1" applyAlignment="1">
      <alignment horizontal="center" vertical="center" wrapText="1"/>
    </xf>
    <xf numFmtId="8" fontId="8" fillId="0" borderId="38" xfId="0" applyNumberFormat="1" applyFont="1" applyBorder="1" applyAlignment="1">
      <alignment horizontal="center" vertical="center" wrapText="1"/>
    </xf>
    <xf numFmtId="0" fontId="8" fillId="0" borderId="7" xfId="0" applyFont="1" applyBorder="1" applyAlignment="1">
      <alignment horizontal="center" vertical="center" wrapText="1"/>
    </xf>
    <xf numFmtId="0" fontId="8" fillId="0" borderId="39"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8" fontId="8" fillId="0" borderId="60" xfId="0" applyNumberFormat="1" applyFont="1" applyBorder="1" applyAlignment="1">
      <alignment horizontal="center" vertical="center" wrapText="1"/>
    </xf>
    <xf numFmtId="8" fontId="8" fillId="0" borderId="33" xfId="0" applyNumberFormat="1" applyFont="1" applyBorder="1" applyAlignment="1">
      <alignment horizontal="center" vertical="center" wrapText="1"/>
    </xf>
    <xf numFmtId="6" fontId="8" fillId="0" borderId="57" xfId="0" applyNumberFormat="1" applyFont="1" applyBorder="1" applyAlignment="1">
      <alignment horizontal="center" vertical="center" wrapText="1"/>
    </xf>
    <xf numFmtId="6" fontId="8" fillId="0" borderId="58" xfId="0" applyNumberFormat="1" applyFont="1" applyBorder="1" applyAlignment="1">
      <alignment horizontal="center" vertical="center" wrapText="1"/>
    </xf>
    <xf numFmtId="6" fontId="8" fillId="0" borderId="60" xfId="0" applyNumberFormat="1" applyFont="1" applyBorder="1" applyAlignment="1">
      <alignment horizontal="center" vertical="center" wrapText="1"/>
    </xf>
    <xf numFmtId="0" fontId="23" fillId="0" borderId="49" xfId="0" applyFont="1" applyBorder="1" applyAlignment="1">
      <alignment vertical="center" wrapText="1"/>
    </xf>
    <xf numFmtId="0" fontId="23" fillId="0" borderId="50" xfId="0" applyFont="1" applyBorder="1" applyAlignment="1">
      <alignment vertical="center" wrapText="1"/>
    </xf>
    <xf numFmtId="0" fontId="23" fillId="0" borderId="51" xfId="0" applyFont="1" applyBorder="1" applyAlignment="1">
      <alignment vertical="center" wrapText="1"/>
    </xf>
    <xf numFmtId="0" fontId="23" fillId="0" borderId="6" xfId="0" applyFont="1" applyBorder="1" applyAlignment="1">
      <alignment vertical="center" wrapText="1"/>
    </xf>
    <xf numFmtId="0" fontId="23" fillId="0" borderId="52" xfId="0" applyFont="1" applyBorder="1" applyAlignment="1">
      <alignment vertical="center" wrapText="1"/>
    </xf>
    <xf numFmtId="0" fontId="23" fillId="0" borderId="41" xfId="0" applyFont="1" applyBorder="1" applyAlignment="1">
      <alignment vertical="center" wrapText="1"/>
    </xf>
    <xf numFmtId="0" fontId="20" fillId="0" borderId="56" xfId="0" applyFont="1" applyBorder="1" applyAlignment="1">
      <alignment vertical="center" wrapText="1"/>
    </xf>
    <xf numFmtId="0" fontId="20" fillId="0" borderId="48" xfId="0" applyFont="1" applyBorder="1" applyAlignment="1">
      <alignment vertical="center" wrapText="1"/>
    </xf>
    <xf numFmtId="0" fontId="20" fillId="0" borderId="33" xfId="0" applyFont="1" applyBorder="1" applyAlignment="1">
      <alignment vertical="center" wrapText="1"/>
    </xf>
    <xf numFmtId="0" fontId="8" fillId="0" borderId="61" xfId="0" applyFont="1" applyBorder="1" applyAlignment="1">
      <alignment vertical="center" wrapText="1"/>
    </xf>
    <xf numFmtId="0" fontId="8" fillId="0" borderId="62" xfId="0" applyFont="1" applyBorder="1" applyAlignment="1">
      <alignment vertical="center" wrapText="1"/>
    </xf>
    <xf numFmtId="0" fontId="8" fillId="0" borderId="7" xfId="0" applyFont="1" applyBorder="1" applyAlignment="1">
      <alignment vertical="center" wrapText="1"/>
    </xf>
    <xf numFmtId="0" fontId="8" fillId="0" borderId="5" xfId="0" applyFont="1" applyBorder="1" applyAlignment="1">
      <alignment vertical="center" wrapText="1"/>
    </xf>
  </cellXfs>
  <cellStyles count="6">
    <cellStyle name="Comma" xfId="1" builtinId="3"/>
    <cellStyle name="Comma 2" xfId="2" xr:uid="{00000000-0005-0000-0000-000001000000}"/>
    <cellStyle name="Hyperlink" xfId="4" builtinId="8"/>
    <cellStyle name="Normal" xfId="0" builtinId="0"/>
    <cellStyle name="Normal 2" xfId="3" xr:uid="{00000000-0005-0000-0000-000005000000}"/>
    <cellStyle name="Normal 3" xfId="5" xr:uid="{68A4DE06-B01D-45B3-827B-70D265488AE8}"/>
  </cellStyles>
  <dxfs count="0"/>
  <tableStyles count="0" defaultTableStyle="TableStyleMedium2" defaultPivotStyle="PivotStyleLight16"/>
  <colors>
    <mruColors>
      <color rgb="FF99FF99"/>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1533525</xdr:colOff>
      <xdr:row>1</xdr:row>
      <xdr:rowOff>28574</xdr:rowOff>
    </xdr:from>
    <xdr:to>
      <xdr:col>1</xdr:col>
      <xdr:colOff>3819525</xdr:colOff>
      <xdr:row>1</xdr:row>
      <xdr:rowOff>838200</xdr:rowOff>
    </xdr:to>
    <xdr:pic>
      <xdr:nvPicPr>
        <xdr:cNvPr id="3" name="Picture 1">
          <a:extLst>
            <a:ext uri="{FF2B5EF4-FFF2-40B4-BE49-F238E27FC236}">
              <a16:creationId xmlns:a16="http://schemas.microsoft.com/office/drawing/2014/main" id="{8875DFB8-2E76-42DF-A701-4AD9EBCAD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50" y="171449"/>
          <a:ext cx="2286000" cy="8096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ecab.planningportal.co.uk/uploads/english_application_fees.pdf"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C15"/>
  <sheetViews>
    <sheetView showGridLines="0" tabSelected="1" zoomScaleNormal="100" zoomScaleSheetLayoutView="85" workbookViewId="0">
      <selection activeCell="C5" sqref="C5"/>
    </sheetView>
  </sheetViews>
  <sheetFormatPr defaultColWidth="9.140625" defaultRowHeight="12.75"/>
  <cols>
    <col min="1" max="1" width="4.140625" style="8" customWidth="1"/>
    <col min="2" max="2" width="63.28515625" style="8" customWidth="1"/>
    <col min="3" max="16384" width="9.140625" style="8"/>
  </cols>
  <sheetData>
    <row r="1" spans="2:3" ht="11.25" customHeight="1">
      <c r="B1" s="15"/>
      <c r="C1" s="9"/>
    </row>
    <row r="2" spans="2:3" ht="70.5" customHeight="1"/>
    <row r="3" spans="2:3" ht="23.25">
      <c r="B3" s="236" t="s">
        <v>182</v>
      </c>
    </row>
    <row r="4" spans="2:3" s="232" customFormat="1" ht="23.25">
      <c r="B4" s="237" t="s">
        <v>133</v>
      </c>
    </row>
    <row r="5" spans="2:3" ht="20.25">
      <c r="B5" s="237" t="s">
        <v>844</v>
      </c>
    </row>
    <row r="6" spans="2:3" ht="20.25">
      <c r="B6" s="10"/>
    </row>
    <row r="7" spans="2:3" ht="20.25">
      <c r="B7" s="10"/>
    </row>
    <row r="8" spans="2:3" ht="20.25">
      <c r="B8" s="10"/>
    </row>
    <row r="9" spans="2:3" ht="34.5">
      <c r="B9" s="6"/>
    </row>
    <row r="11" spans="2:3" ht="21.75" customHeight="1">
      <c r="B11" s="233"/>
    </row>
    <row r="12" spans="2:3" ht="21.75" customHeight="1">
      <c r="B12" s="10"/>
    </row>
    <row r="13" spans="2:3" ht="21.75" customHeight="1">
      <c r="B13" s="10"/>
    </row>
    <row r="15" spans="2:3" ht="25.5">
      <c r="B15" s="7"/>
    </row>
  </sheetData>
  <sheetProtection selectLockedCells="1" selectUnlockedCells="1"/>
  <phoneticPr fontId="3" type="noConversion"/>
  <printOptions horizontalCentered="1"/>
  <pageMargins left="0.74803149606299213" right="0.74803149606299213" top="0.98425196850393704" bottom="0.98425196850393704" header="0.51181102362204722" footer="0.51181102362204722"/>
  <pageSetup paperSize="9" scale="91" firstPageNumber="80" orientation="portrait" useFirstPageNumber="1" r:id="rId1"/>
  <headerFooter alignWithMargins="0">
    <oddFooter>&amp;C&amp;"Gill Sans MT Light,Regular"Page 12.1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92D050"/>
    <pageSetUpPr fitToPage="1"/>
  </sheetPr>
  <dimension ref="B2:V36"/>
  <sheetViews>
    <sheetView showGridLines="0" zoomScale="87" zoomScaleNormal="87" zoomScaleSheetLayoutView="85" workbookViewId="0">
      <pane xSplit="8" ySplit="6" topLeftCell="I7" activePane="bottomRight" state="frozen"/>
      <selection activeCell="B35" sqref="B35"/>
      <selection pane="topRight" activeCell="B35" sqref="B35"/>
      <selection pane="bottomLeft" activeCell="B35" sqref="B35"/>
      <selection pane="bottomRight"/>
    </sheetView>
  </sheetViews>
  <sheetFormatPr defaultColWidth="9.140625" defaultRowHeight="15"/>
  <cols>
    <col min="1" max="1" width="5.140625" style="5" customWidth="1"/>
    <col min="2" max="2" width="4.140625" style="5" customWidth="1"/>
    <col min="3" max="3" width="2.5703125" style="5" customWidth="1"/>
    <col min="4" max="4" width="30.7109375" style="5" customWidth="1"/>
    <col min="5" max="5" width="2.42578125" style="5" customWidth="1"/>
    <col min="6" max="6" width="50.28515625" style="5" customWidth="1"/>
    <col min="7" max="7" width="1.7109375" style="5" customWidth="1"/>
    <col min="8" max="8" width="1.42578125" style="5" customWidth="1"/>
    <col min="9" max="9" width="13.5703125" style="31" customWidth="1"/>
    <col min="10" max="10" width="2.140625" style="31" customWidth="1"/>
    <col min="11" max="11" width="13.5703125" style="31" customWidth="1"/>
    <col min="12" max="12" width="2.28515625" style="31" customWidth="1"/>
    <col min="13" max="13" width="8.42578125" style="31" customWidth="1"/>
    <col min="14" max="14" width="2.42578125" style="31" customWidth="1"/>
    <col min="15" max="15" width="13.5703125" style="31" customWidth="1"/>
    <col min="16" max="16" width="11.140625" style="31" hidden="1" customWidth="1"/>
    <col min="17" max="17" width="2.28515625" style="5" customWidth="1"/>
    <col min="18" max="18" width="2" style="5" customWidth="1"/>
    <col min="19" max="20" width="9.140625" style="5" customWidth="1"/>
    <col min="21" max="22" width="9.7109375" style="5" bestFit="1" customWidth="1"/>
    <col min="23" max="16384" width="9.140625" style="5"/>
  </cols>
  <sheetData>
    <row r="2" spans="2:22" ht="24.75" customHeight="1">
      <c r="B2" s="266" t="s">
        <v>176</v>
      </c>
      <c r="R2" s="241"/>
    </row>
    <row r="3" spans="2:22" ht="12.75" customHeight="1">
      <c r="B3" s="39"/>
      <c r="I3" s="30"/>
      <c r="J3" s="30"/>
      <c r="K3" s="95"/>
    </row>
    <row r="4" spans="2:22" ht="15.75">
      <c r="I4" s="30" t="s">
        <v>291</v>
      </c>
      <c r="J4" s="30"/>
      <c r="K4" s="30" t="s">
        <v>844</v>
      </c>
      <c r="O4" s="30" t="s">
        <v>844</v>
      </c>
      <c r="P4" s="97" t="s">
        <v>31</v>
      </c>
      <c r="S4" s="96"/>
    </row>
    <row r="5" spans="2:22" ht="31.5">
      <c r="B5" s="39"/>
      <c r="I5" s="295" t="s">
        <v>30</v>
      </c>
      <c r="J5" s="301"/>
      <c r="K5" s="300" t="s">
        <v>30</v>
      </c>
      <c r="L5" s="301"/>
      <c r="M5" s="296" t="s">
        <v>29</v>
      </c>
      <c r="N5" s="301"/>
      <c r="O5" s="299" t="s">
        <v>45</v>
      </c>
      <c r="P5" s="307" t="s">
        <v>28</v>
      </c>
      <c r="Q5" s="308"/>
      <c r="R5" s="308"/>
      <c r="S5" s="98"/>
    </row>
    <row r="6" spans="2:22" ht="15.75">
      <c r="B6" s="39"/>
      <c r="I6" s="349" t="s">
        <v>598</v>
      </c>
      <c r="J6" s="346"/>
      <c r="K6" s="345" t="s">
        <v>598</v>
      </c>
      <c r="L6" s="346"/>
      <c r="M6" s="345" t="s">
        <v>598</v>
      </c>
      <c r="N6" s="346"/>
      <c r="O6" s="345" t="s">
        <v>598</v>
      </c>
      <c r="P6" s="347" t="s">
        <v>27</v>
      </c>
      <c r="Q6" s="348"/>
      <c r="R6" s="348"/>
    </row>
    <row r="7" spans="2:22" s="39" customFormat="1" ht="15.75">
      <c r="B7" s="39" t="s">
        <v>26</v>
      </c>
      <c r="I7" s="302"/>
      <c r="J7" s="302"/>
      <c r="K7" s="95"/>
      <c r="L7" s="302"/>
      <c r="M7" s="95" t="s">
        <v>0</v>
      </c>
      <c r="N7" s="302"/>
      <c r="P7" s="95"/>
      <c r="Q7" s="308"/>
      <c r="R7" s="55"/>
    </row>
    <row r="8" spans="2:22" ht="15.75">
      <c r="B8" s="39"/>
      <c r="C8" s="5" t="s">
        <v>25</v>
      </c>
      <c r="I8" s="303"/>
      <c r="J8" s="303"/>
      <c r="L8" s="303"/>
      <c r="M8" s="31" t="s">
        <v>0</v>
      </c>
      <c r="N8" s="303"/>
      <c r="O8" s="5"/>
      <c r="Q8" s="308"/>
      <c r="R8" s="308"/>
    </row>
    <row r="9" spans="2:22">
      <c r="C9" s="34" t="s">
        <v>24</v>
      </c>
      <c r="D9" s="5" t="s">
        <v>47</v>
      </c>
      <c r="I9" s="304">
        <v>0.60199999999999998</v>
      </c>
      <c r="J9" s="304"/>
      <c r="K9" s="19">
        <v>0.62209999999999999</v>
      </c>
      <c r="L9" s="304"/>
      <c r="M9" s="19">
        <f t="shared" ref="M9:M10" si="0">K9*0.2</f>
        <v>0.12442</v>
      </c>
      <c r="N9" s="304"/>
      <c r="O9" s="19">
        <f>M9+K9</f>
        <v>0.74651999999999996</v>
      </c>
      <c r="P9" s="31">
        <v>0.5</v>
      </c>
      <c r="Q9" s="308"/>
      <c r="R9" s="308"/>
      <c r="U9" s="19"/>
      <c r="V9" s="19"/>
    </row>
    <row r="10" spans="2:22">
      <c r="C10" s="34" t="s">
        <v>23</v>
      </c>
      <c r="D10" s="5" t="s">
        <v>48</v>
      </c>
      <c r="I10" s="304">
        <v>5.8040000000000003</v>
      </c>
      <c r="J10" s="304"/>
      <c r="K10" s="19">
        <v>6.0842000000000009</v>
      </c>
      <c r="L10" s="304"/>
      <c r="M10" s="19">
        <f t="shared" si="0"/>
        <v>1.2168400000000004</v>
      </c>
      <c r="N10" s="304"/>
      <c r="O10" s="19">
        <f>M10+K10</f>
        <v>7.3010400000000013</v>
      </c>
      <c r="P10" s="31">
        <v>5</v>
      </c>
      <c r="Q10" s="308"/>
      <c r="R10" s="308"/>
      <c r="U10" s="19"/>
      <c r="V10" s="19"/>
    </row>
    <row r="11" spans="2:22">
      <c r="C11" s="34" t="s">
        <v>22</v>
      </c>
      <c r="D11" s="5" t="s">
        <v>46</v>
      </c>
      <c r="I11" s="304"/>
      <c r="J11" s="304"/>
      <c r="K11" s="19"/>
      <c r="L11" s="304"/>
      <c r="M11" s="19"/>
      <c r="N11" s="304"/>
      <c r="O11" s="19"/>
      <c r="P11" s="31">
        <v>0</v>
      </c>
      <c r="Q11" s="308"/>
      <c r="R11" s="308"/>
    </row>
    <row r="12" spans="2:22" ht="30.75" customHeight="1">
      <c r="B12" s="39"/>
      <c r="C12" s="234"/>
      <c r="D12" s="585" t="s">
        <v>21</v>
      </c>
      <c r="E12" s="585"/>
      <c r="F12" s="585"/>
      <c r="I12" s="303"/>
      <c r="J12" s="304"/>
      <c r="K12" s="19"/>
      <c r="L12" s="304"/>
      <c r="N12" s="304"/>
      <c r="O12" s="5"/>
      <c r="Q12" s="308"/>
      <c r="R12" s="308"/>
    </row>
    <row r="13" spans="2:22">
      <c r="I13" s="303"/>
      <c r="J13" s="303"/>
      <c r="K13" s="19"/>
      <c r="L13" s="304"/>
      <c r="M13" s="31" t="s">
        <v>0</v>
      </c>
      <c r="N13" s="304"/>
      <c r="O13" s="5"/>
      <c r="Q13" s="308"/>
      <c r="R13" s="308"/>
    </row>
    <row r="14" spans="2:22" ht="15.75">
      <c r="B14" s="39"/>
      <c r="D14" s="5" t="s">
        <v>20</v>
      </c>
      <c r="I14" s="305" t="s">
        <v>838</v>
      </c>
      <c r="J14" s="305"/>
      <c r="K14" s="46"/>
      <c r="L14" s="305"/>
      <c r="M14" s="19"/>
      <c r="N14" s="305"/>
      <c r="O14" s="46" t="s">
        <v>109</v>
      </c>
      <c r="Q14" s="308"/>
      <c r="R14" s="308"/>
      <c r="U14" s="19"/>
      <c r="V14" s="19"/>
    </row>
    <row r="15" spans="2:22" ht="15.75">
      <c r="B15" s="39"/>
      <c r="I15" s="303"/>
      <c r="J15" s="303"/>
      <c r="K15" s="19"/>
      <c r="L15" s="303"/>
      <c r="N15" s="303"/>
      <c r="O15" s="5"/>
      <c r="Q15" s="308"/>
      <c r="R15" s="308"/>
    </row>
    <row r="16" spans="2:22">
      <c r="C16" s="5" t="s">
        <v>19</v>
      </c>
      <c r="I16" s="303"/>
      <c r="J16" s="303"/>
      <c r="K16" s="19"/>
      <c r="L16" s="303"/>
      <c r="M16" s="31" t="s">
        <v>0</v>
      </c>
      <c r="N16" s="303"/>
      <c r="O16" s="5"/>
      <c r="Q16" s="308"/>
      <c r="R16" s="308"/>
    </row>
    <row r="17" spans="2:22">
      <c r="D17" s="5" t="s">
        <v>18</v>
      </c>
      <c r="I17" s="304">
        <v>186.048</v>
      </c>
      <c r="J17" s="304"/>
      <c r="K17" s="19">
        <v>195.34040000000002</v>
      </c>
      <c r="L17" s="304"/>
      <c r="M17" s="19">
        <f>K17*0.2</f>
        <v>39.068080000000009</v>
      </c>
      <c r="N17" s="304"/>
      <c r="O17" s="19">
        <f>M17+K17</f>
        <v>234.40848000000003</v>
      </c>
      <c r="P17" s="31">
        <v>113.895</v>
      </c>
      <c r="Q17" s="308"/>
      <c r="R17" s="308"/>
      <c r="U17" s="19"/>
      <c r="V17" s="19"/>
    </row>
    <row r="18" spans="2:22">
      <c r="D18" s="5" t="s">
        <v>17</v>
      </c>
      <c r="I18" s="304">
        <v>4.8959999999999999</v>
      </c>
      <c r="J18" s="304"/>
      <c r="K18" s="19">
        <v>5.1308000000000007</v>
      </c>
      <c r="L18" s="304"/>
      <c r="M18" s="19">
        <f>K18*0.2</f>
        <v>1.0261600000000002</v>
      </c>
      <c r="N18" s="304"/>
      <c r="O18" s="19">
        <f>M18+K18</f>
        <v>6.1569600000000007</v>
      </c>
      <c r="P18" s="31">
        <v>2.7025000000000001</v>
      </c>
      <c r="Q18" s="308"/>
      <c r="R18" s="308"/>
      <c r="U18" s="19"/>
      <c r="V18" s="19"/>
    </row>
    <row r="19" spans="2:22">
      <c r="I19" s="304"/>
      <c r="J19" s="304"/>
      <c r="K19" s="19"/>
      <c r="L19" s="304"/>
      <c r="M19" s="19"/>
      <c r="N19" s="304"/>
      <c r="O19" s="19"/>
      <c r="Q19" s="308"/>
      <c r="R19" s="308"/>
    </row>
    <row r="20" spans="2:22">
      <c r="C20" s="5" t="s">
        <v>16</v>
      </c>
      <c r="I20" s="304">
        <v>20.297999999999998</v>
      </c>
      <c r="J20" s="304"/>
      <c r="K20" s="19">
        <v>21.302899999999998</v>
      </c>
      <c r="L20" s="304"/>
      <c r="M20" s="19">
        <f>K20*0.2</f>
        <v>4.26058</v>
      </c>
      <c r="N20" s="304"/>
      <c r="O20" s="19">
        <f>M20+K20</f>
        <v>25.563479999999998</v>
      </c>
      <c r="P20" s="31">
        <v>12.925000000000001</v>
      </c>
      <c r="Q20" s="308"/>
      <c r="R20" s="308"/>
      <c r="U20" s="19"/>
      <c r="V20" s="19"/>
    </row>
    <row r="21" spans="2:22">
      <c r="C21" s="5" t="s">
        <v>99</v>
      </c>
      <c r="I21" s="305"/>
      <c r="J21" s="305"/>
      <c r="K21" s="19">
        <v>0</v>
      </c>
      <c r="L21" s="305"/>
      <c r="M21" s="46" t="s">
        <v>100</v>
      </c>
      <c r="N21" s="305"/>
      <c r="O21" s="19">
        <v>0</v>
      </c>
      <c r="P21" s="46"/>
      <c r="Q21" s="308"/>
      <c r="R21" s="309"/>
    </row>
    <row r="22" spans="2:22">
      <c r="I22" s="303"/>
      <c r="J22" s="303"/>
      <c r="K22" s="19"/>
      <c r="L22" s="303"/>
      <c r="M22" s="31" t="s">
        <v>0</v>
      </c>
      <c r="N22" s="303"/>
      <c r="Q22" s="308"/>
      <c r="R22" s="308"/>
    </row>
    <row r="23" spans="2:22" ht="15.75">
      <c r="B23" s="39"/>
      <c r="C23" s="5" t="s">
        <v>15</v>
      </c>
      <c r="I23" s="303"/>
      <c r="J23" s="303"/>
      <c r="K23" s="19"/>
      <c r="L23" s="303"/>
      <c r="M23" s="31" t="s">
        <v>0</v>
      </c>
      <c r="N23" s="303"/>
      <c r="Q23" s="308"/>
      <c r="R23" s="308"/>
    </row>
    <row r="24" spans="2:22">
      <c r="D24" s="5" t="s">
        <v>14</v>
      </c>
      <c r="I24" s="304">
        <v>7.7009999999999996</v>
      </c>
      <c r="J24" s="304"/>
      <c r="K24" s="19">
        <v>8.0760500000000004</v>
      </c>
      <c r="L24" s="304"/>
      <c r="M24" s="19">
        <f>K24*0.2</f>
        <v>1.6152100000000003</v>
      </c>
      <c r="N24" s="304"/>
      <c r="O24" s="19">
        <f>M24+K24</f>
        <v>9.6912599999999998</v>
      </c>
      <c r="P24" s="31">
        <v>4.5824999999999996</v>
      </c>
      <c r="Q24" s="308"/>
      <c r="R24" s="308"/>
    </row>
    <row r="25" spans="2:22">
      <c r="D25" s="5" t="s">
        <v>13</v>
      </c>
      <c r="I25" s="304">
        <v>9.6999999999999993</v>
      </c>
      <c r="J25" s="304"/>
      <c r="K25" s="19">
        <v>10.175000000000001</v>
      </c>
      <c r="L25" s="304"/>
      <c r="M25" s="19">
        <f>K25*0.2</f>
        <v>2.0350000000000001</v>
      </c>
      <c r="N25" s="304"/>
      <c r="O25" s="19">
        <f>M25+K25</f>
        <v>12.21</v>
      </c>
      <c r="P25" s="31">
        <v>5.7575000000000003</v>
      </c>
      <c r="Q25" s="308"/>
      <c r="R25" s="308"/>
    </row>
    <row r="26" spans="2:22">
      <c r="D26" s="5" t="s">
        <v>12</v>
      </c>
      <c r="I26" s="304">
        <v>12.453999999999999</v>
      </c>
      <c r="J26" s="304"/>
      <c r="K26" s="19">
        <v>13.066699999999999</v>
      </c>
      <c r="L26" s="304"/>
      <c r="M26" s="19">
        <f>K26*0.2</f>
        <v>2.61334</v>
      </c>
      <c r="N26" s="304"/>
      <c r="O26" s="19">
        <f>M26+K26</f>
        <v>15.680039999999998</v>
      </c>
      <c r="P26" s="31">
        <v>7.2850000000000001</v>
      </c>
      <c r="Q26" s="308"/>
      <c r="R26" s="308"/>
    </row>
    <row r="27" spans="2:22">
      <c r="I27" s="304"/>
      <c r="J27" s="304"/>
      <c r="K27" s="19"/>
      <c r="L27" s="304"/>
      <c r="M27" s="19"/>
      <c r="N27" s="304"/>
      <c r="O27" s="19"/>
      <c r="Q27" s="308"/>
      <c r="R27" s="308"/>
    </row>
    <row r="28" spans="2:22" ht="15.75">
      <c r="B28" s="39"/>
      <c r="C28" s="5" t="s">
        <v>11</v>
      </c>
      <c r="I28" s="304"/>
      <c r="J28" s="304"/>
      <c r="K28" s="19"/>
      <c r="L28" s="304"/>
      <c r="M28" s="19"/>
      <c r="N28" s="304"/>
      <c r="O28" s="19"/>
      <c r="Q28" s="308"/>
      <c r="R28" s="308"/>
    </row>
    <row r="29" spans="2:22">
      <c r="D29" s="5" t="s">
        <v>10</v>
      </c>
      <c r="I29" s="304">
        <v>0.153</v>
      </c>
      <c r="J29" s="304"/>
      <c r="K29" s="19">
        <v>0.15065000000000001</v>
      </c>
      <c r="L29" s="304"/>
      <c r="M29" s="19">
        <f>K29*0.2</f>
        <v>3.0130000000000004E-2</v>
      </c>
      <c r="N29" s="304"/>
      <c r="O29" s="19">
        <f>M29+K29</f>
        <v>0.18078</v>
      </c>
      <c r="P29" s="31">
        <v>1.175</v>
      </c>
      <c r="Q29" s="308"/>
      <c r="R29" s="308"/>
    </row>
    <row r="30" spans="2:22" ht="15.75">
      <c r="B30" s="39"/>
      <c r="D30" s="5" t="s">
        <v>9</v>
      </c>
      <c r="I30" s="304">
        <v>0.153</v>
      </c>
      <c r="J30" s="304"/>
      <c r="K30" s="19">
        <v>0.15065000000000001</v>
      </c>
      <c r="L30" s="304"/>
      <c r="M30" s="19">
        <f>K30*0.2</f>
        <v>3.0130000000000004E-2</v>
      </c>
      <c r="N30" s="304"/>
      <c r="O30" s="19">
        <f>M30+K30</f>
        <v>0.18078</v>
      </c>
      <c r="P30" s="31">
        <v>1.645</v>
      </c>
      <c r="Q30" s="308"/>
      <c r="R30" s="308"/>
    </row>
    <row r="31" spans="2:22">
      <c r="D31" s="5" t="s">
        <v>147</v>
      </c>
      <c r="I31" s="304">
        <v>0.29599999999999999</v>
      </c>
      <c r="J31" s="304"/>
      <c r="K31" s="19">
        <v>0.30080000000000001</v>
      </c>
      <c r="L31" s="304"/>
      <c r="M31" s="19">
        <f>K31*0.2</f>
        <v>6.0160000000000005E-2</v>
      </c>
      <c r="N31" s="304"/>
      <c r="O31" s="19">
        <f>M31+K31</f>
        <v>0.36096</v>
      </c>
      <c r="P31" s="31">
        <v>0.23499999999999999</v>
      </c>
      <c r="Q31" s="308"/>
      <c r="R31" s="308"/>
    </row>
    <row r="32" spans="2:22" ht="15.75">
      <c r="I32" s="306"/>
      <c r="J32" s="306"/>
      <c r="K32" s="19"/>
      <c r="L32" s="306"/>
      <c r="M32" s="235"/>
      <c r="N32" s="306"/>
      <c r="O32" s="19"/>
      <c r="P32" s="95"/>
      <c r="Q32" s="308"/>
      <c r="R32" s="55"/>
    </row>
    <row r="33" spans="3:18" ht="15.75">
      <c r="C33" s="5" t="s">
        <v>108</v>
      </c>
      <c r="I33" s="304">
        <v>47.103999999999999</v>
      </c>
      <c r="J33" s="304"/>
      <c r="K33" s="19">
        <v>49.449200000000005</v>
      </c>
      <c r="L33" s="304"/>
      <c r="M33" s="19">
        <v>0</v>
      </c>
      <c r="N33" s="304"/>
      <c r="O33" s="19">
        <f>M33+K33</f>
        <v>49.449200000000005</v>
      </c>
      <c r="P33" s="95"/>
      <c r="Q33" s="308"/>
      <c r="R33" s="308"/>
    </row>
    <row r="34" spans="3:18">
      <c r="I34" s="304"/>
      <c r="J34" s="304"/>
      <c r="K34" s="19"/>
      <c r="L34" s="304"/>
      <c r="M34" s="19"/>
      <c r="N34" s="304"/>
      <c r="O34" s="19"/>
      <c r="Q34" s="308"/>
      <c r="R34" s="308"/>
    </row>
    <row r="35" spans="3:18">
      <c r="C35" s="5" t="s">
        <v>129</v>
      </c>
      <c r="I35" s="304">
        <v>63.045999999999999</v>
      </c>
      <c r="J35" s="304"/>
      <c r="K35" s="19">
        <v>66.188299999999998</v>
      </c>
      <c r="L35" s="304"/>
      <c r="M35" s="19">
        <v>0</v>
      </c>
      <c r="N35" s="304"/>
      <c r="O35" s="19">
        <f>M35+K35</f>
        <v>66.188299999999998</v>
      </c>
      <c r="Q35" s="308"/>
      <c r="R35" s="308"/>
    </row>
    <row r="36" spans="3:18">
      <c r="I36" s="19"/>
      <c r="J36" s="19"/>
      <c r="K36" s="19"/>
      <c r="L36" s="19"/>
      <c r="M36" s="19"/>
      <c r="N36" s="19"/>
      <c r="O36" s="19"/>
    </row>
  </sheetData>
  <mergeCells count="1">
    <mergeCell ref="D12:F12"/>
  </mergeCells>
  <phoneticPr fontId="0" type="noConversion"/>
  <printOptions horizontalCentered="1"/>
  <pageMargins left="0.74803149606299213" right="0.74803149606299213" top="0.98425196850393704" bottom="0.98425196850393704" header="0.51181102362204722" footer="0.51181102362204722"/>
  <pageSetup paperSize="9" scale="69" firstPageNumber="80" orientation="landscape" useFirstPageNumber="1" r:id="rId1"/>
  <headerFooter alignWithMargins="0">
    <oddFooter>&amp;C&amp;"Gill Sans MT Light,Regular"Page 12.2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9BF2E7-DA26-4649-A958-CA2F4C12E800}">
  <sheetPr>
    <tabColor rgb="FF92D050"/>
  </sheetPr>
  <dimension ref="A2:I182"/>
  <sheetViews>
    <sheetView showGridLines="0" topLeftCell="A93" zoomScale="93" zoomScaleNormal="93" workbookViewId="0">
      <selection activeCell="C104" sqref="C104"/>
    </sheetView>
  </sheetViews>
  <sheetFormatPr defaultColWidth="8.7109375" defaultRowHeight="12.75"/>
  <cols>
    <col min="1" max="1" width="5.5703125" style="24" customWidth="1"/>
    <col min="2" max="2" width="55.5703125" style="231" customWidth="1"/>
    <col min="3" max="3" width="25.28515625" style="24" bestFit="1" customWidth="1"/>
    <col min="4" max="4" width="25.5703125" style="24" customWidth="1"/>
    <col min="5" max="5" width="2.28515625" style="24" customWidth="1"/>
    <col min="6" max="16384" width="8.7109375" style="24"/>
  </cols>
  <sheetData>
    <row r="2" spans="2:9" ht="18">
      <c r="B2" s="230" t="s">
        <v>488</v>
      </c>
    </row>
    <row r="3" spans="2:9" ht="15.75">
      <c r="B3" s="588" t="s">
        <v>487</v>
      </c>
      <c r="C3" s="588"/>
      <c r="D3" s="588"/>
      <c r="E3" s="65"/>
      <c r="F3" s="65"/>
      <c r="G3" s="65"/>
      <c r="H3" s="65"/>
    </row>
    <row r="4" spans="2:9" ht="15">
      <c r="B4" s="142"/>
      <c r="C4" s="65"/>
      <c r="D4" s="65"/>
      <c r="E4" s="65"/>
      <c r="F4" s="65"/>
      <c r="G4" s="65"/>
      <c r="H4" s="65"/>
    </row>
    <row r="5" spans="2:9" ht="15.75">
      <c r="B5" s="587" t="s">
        <v>489</v>
      </c>
      <c r="C5" s="587"/>
      <c r="D5" s="587"/>
      <c r="E5" s="65"/>
      <c r="F5" s="65"/>
      <c r="G5" s="65"/>
      <c r="H5" s="65"/>
    </row>
    <row r="6" spans="2:9" ht="15.75">
      <c r="B6" s="243" t="s">
        <v>497</v>
      </c>
      <c r="C6" s="244" t="s">
        <v>492</v>
      </c>
      <c r="D6" s="244" t="s">
        <v>493</v>
      </c>
      <c r="E6" s="65"/>
      <c r="F6" s="65"/>
      <c r="G6" s="65"/>
      <c r="H6" s="65"/>
    </row>
    <row r="7" spans="2:9" ht="15">
      <c r="B7" s="245" t="s">
        <v>490</v>
      </c>
      <c r="C7" s="246" t="s">
        <v>491</v>
      </c>
      <c r="D7" s="247">
        <v>462</v>
      </c>
      <c r="E7" s="65"/>
      <c r="F7" s="65"/>
      <c r="G7" s="65"/>
      <c r="H7" s="65"/>
    </row>
    <row r="8" spans="2:9" ht="30">
      <c r="B8" s="248" t="s">
        <v>495</v>
      </c>
      <c r="C8" s="245" t="s">
        <v>494</v>
      </c>
      <c r="D8" s="247">
        <v>138</v>
      </c>
      <c r="E8" s="65"/>
      <c r="F8" s="65"/>
      <c r="G8" s="205"/>
      <c r="H8" s="205"/>
      <c r="I8" s="92"/>
    </row>
    <row r="9" spans="2:9" ht="15">
      <c r="B9" s="590" t="s">
        <v>500</v>
      </c>
      <c r="C9" s="590"/>
      <c r="D9" s="590"/>
      <c r="E9" s="65"/>
      <c r="F9" s="65"/>
      <c r="G9" s="65"/>
      <c r="H9" s="65"/>
    </row>
    <row r="10" spans="2:9" ht="15">
      <c r="B10" s="142"/>
      <c r="C10" s="65"/>
      <c r="D10" s="65"/>
      <c r="E10" s="65"/>
      <c r="F10" s="65"/>
      <c r="G10" s="65"/>
      <c r="H10" s="65"/>
    </row>
    <row r="11" spans="2:9" ht="15.75">
      <c r="B11" s="587" t="s">
        <v>496</v>
      </c>
      <c r="C11" s="587"/>
      <c r="D11" s="587"/>
      <c r="E11" s="65"/>
      <c r="F11" s="65"/>
      <c r="G11" s="65"/>
      <c r="H11" s="65"/>
    </row>
    <row r="12" spans="2:9" ht="30.75">
      <c r="B12" s="245" t="s">
        <v>694</v>
      </c>
      <c r="C12" s="246" t="s">
        <v>989</v>
      </c>
      <c r="D12" s="247">
        <v>206</v>
      </c>
      <c r="E12" s="65"/>
      <c r="F12" s="65"/>
      <c r="G12" s="65"/>
      <c r="H12" s="65"/>
    </row>
    <row r="13" spans="2:9" ht="15">
      <c r="B13" s="142"/>
      <c r="C13" s="65"/>
      <c r="D13" s="65"/>
      <c r="E13" s="65"/>
      <c r="F13" s="65"/>
      <c r="G13" s="65"/>
      <c r="H13" s="65"/>
    </row>
    <row r="14" spans="2:9" ht="15.75">
      <c r="B14" s="587" t="s">
        <v>498</v>
      </c>
      <c r="C14" s="587"/>
      <c r="D14" s="587"/>
      <c r="E14" s="65"/>
      <c r="F14" s="65"/>
      <c r="G14" s="65"/>
      <c r="H14" s="65"/>
    </row>
    <row r="15" spans="2:9" ht="45">
      <c r="B15" s="245" t="s">
        <v>990</v>
      </c>
      <c r="C15" s="246" t="s">
        <v>991</v>
      </c>
      <c r="D15" s="247">
        <v>407</v>
      </c>
      <c r="E15" s="65"/>
      <c r="F15" s="65"/>
      <c r="G15" s="65"/>
      <c r="H15" s="65"/>
    </row>
    <row r="16" spans="2:9" ht="15.75">
      <c r="B16" s="249" t="s">
        <v>992</v>
      </c>
      <c r="C16" s="246"/>
      <c r="D16" s="247">
        <v>462</v>
      </c>
      <c r="E16" s="65"/>
      <c r="F16" s="65"/>
      <c r="G16" s="65"/>
      <c r="H16" s="65"/>
    </row>
    <row r="17" spans="2:8" ht="30.75">
      <c r="B17" s="249" t="s">
        <v>993</v>
      </c>
      <c r="C17" s="246" t="s">
        <v>994</v>
      </c>
      <c r="D17" s="247">
        <v>138</v>
      </c>
      <c r="E17" s="65"/>
      <c r="F17" s="65"/>
      <c r="G17" s="65"/>
      <c r="H17" s="65"/>
    </row>
    <row r="18" spans="2:8" ht="15">
      <c r="B18" s="589" t="s">
        <v>499</v>
      </c>
      <c r="C18" s="589"/>
      <c r="D18" s="589"/>
      <c r="E18" s="65"/>
      <c r="F18" s="65"/>
      <c r="G18" s="65"/>
      <c r="H18" s="65"/>
    </row>
    <row r="19" spans="2:8" ht="15.75">
      <c r="B19" s="586" t="s">
        <v>995</v>
      </c>
      <c r="C19" s="586"/>
      <c r="D19" s="586"/>
      <c r="E19" s="65"/>
      <c r="F19" s="65"/>
      <c r="G19" s="65"/>
      <c r="H19" s="65"/>
    </row>
    <row r="20" spans="2:8" ht="33">
      <c r="B20" s="245" t="s">
        <v>501</v>
      </c>
      <c r="C20" s="246" t="s">
        <v>695</v>
      </c>
      <c r="D20" s="247">
        <v>234</v>
      </c>
      <c r="E20" s="65"/>
      <c r="F20" s="65"/>
      <c r="G20" s="65"/>
      <c r="H20" s="65"/>
    </row>
    <row r="21" spans="2:8" ht="36">
      <c r="B21" s="248" t="s">
        <v>501</v>
      </c>
      <c r="C21" s="250" t="s">
        <v>696</v>
      </c>
      <c r="D21" s="251">
        <v>462</v>
      </c>
      <c r="E21" s="65"/>
      <c r="F21" s="65"/>
      <c r="G21" s="65"/>
      <c r="H21" s="65"/>
    </row>
    <row r="22" spans="2:8" ht="36">
      <c r="B22" s="248" t="s">
        <v>697</v>
      </c>
      <c r="C22" s="250" t="s">
        <v>698</v>
      </c>
      <c r="D22" s="251">
        <v>462</v>
      </c>
      <c r="E22" s="65"/>
      <c r="F22" s="65"/>
      <c r="G22" s="65"/>
      <c r="H22" s="65"/>
    </row>
    <row r="23" spans="2:8" ht="36">
      <c r="B23" s="248" t="s">
        <v>502</v>
      </c>
      <c r="C23" s="250" t="s">
        <v>699</v>
      </c>
      <c r="D23" s="251">
        <v>138</v>
      </c>
      <c r="E23" s="65"/>
      <c r="F23" s="65"/>
      <c r="G23" s="65"/>
      <c r="H23" s="65"/>
    </row>
    <row r="24" spans="2:8" ht="15">
      <c r="B24" s="589" t="s">
        <v>499</v>
      </c>
      <c r="C24" s="589"/>
      <c r="D24" s="589"/>
      <c r="E24" s="65"/>
      <c r="F24" s="65"/>
      <c r="G24" s="65"/>
      <c r="H24" s="65"/>
    </row>
    <row r="25" spans="2:8" ht="15">
      <c r="B25" s="253"/>
      <c r="C25" s="253"/>
      <c r="D25" s="253"/>
      <c r="E25" s="224"/>
      <c r="F25" s="224"/>
      <c r="G25" s="224"/>
      <c r="H25" s="224"/>
    </row>
    <row r="26" spans="2:8" ht="15.75">
      <c r="B26" s="587" t="s">
        <v>700</v>
      </c>
      <c r="C26" s="587"/>
      <c r="D26" s="587"/>
      <c r="E26" s="65"/>
      <c r="F26" s="65"/>
      <c r="G26" s="65"/>
      <c r="H26" s="65"/>
    </row>
    <row r="27" spans="2:8" ht="33">
      <c r="B27" s="245" t="s">
        <v>501</v>
      </c>
      <c r="C27" s="246" t="s">
        <v>701</v>
      </c>
      <c r="D27" s="247">
        <v>96</v>
      </c>
      <c r="E27" s="65"/>
      <c r="F27" s="65"/>
      <c r="G27" s="65"/>
      <c r="H27" s="65"/>
    </row>
    <row r="28" spans="2:8" ht="36">
      <c r="B28" s="248" t="s">
        <v>702</v>
      </c>
      <c r="C28" s="250" t="s">
        <v>703</v>
      </c>
      <c r="D28" s="251">
        <v>462</v>
      </c>
      <c r="E28" s="65"/>
      <c r="F28" s="65"/>
      <c r="G28" s="65"/>
      <c r="H28" s="65"/>
    </row>
    <row r="29" spans="2:8" ht="51">
      <c r="B29" s="248" t="s">
        <v>704</v>
      </c>
      <c r="C29" s="250" t="s">
        <v>705</v>
      </c>
      <c r="D29" s="251">
        <v>462</v>
      </c>
      <c r="E29" s="65"/>
      <c r="F29" s="65"/>
      <c r="G29" s="65"/>
      <c r="H29" s="65"/>
    </row>
    <row r="30" spans="2:8" ht="30">
      <c r="B30" s="248" t="s">
        <v>502</v>
      </c>
      <c r="C30" s="250" t="s">
        <v>705</v>
      </c>
      <c r="D30" s="251">
        <v>138</v>
      </c>
      <c r="E30" s="65"/>
      <c r="F30" s="65"/>
      <c r="G30" s="65"/>
      <c r="H30" s="65"/>
    </row>
    <row r="31" spans="2:8" ht="15">
      <c r="B31" s="589" t="s">
        <v>499</v>
      </c>
      <c r="C31" s="589"/>
      <c r="D31" s="589"/>
      <c r="E31" s="65"/>
      <c r="F31" s="65"/>
      <c r="G31" s="65"/>
      <c r="H31" s="65"/>
    </row>
    <row r="32" spans="2:8" ht="15">
      <c r="B32" s="258"/>
      <c r="C32" s="258"/>
      <c r="D32" s="258"/>
      <c r="E32" s="224"/>
      <c r="F32" s="224"/>
      <c r="G32" s="224"/>
      <c r="H32" s="224"/>
    </row>
    <row r="33" spans="1:8" ht="15.75">
      <c r="B33" s="591" t="s">
        <v>706</v>
      </c>
      <c r="C33" s="591"/>
      <c r="D33" s="591"/>
      <c r="E33" s="65"/>
      <c r="F33" s="65"/>
      <c r="G33" s="65"/>
      <c r="H33" s="65"/>
    </row>
    <row r="34" spans="1:8" ht="33">
      <c r="B34" s="255" t="s">
        <v>501</v>
      </c>
      <c r="C34" s="256" t="s">
        <v>701</v>
      </c>
      <c r="D34" s="257">
        <v>96</v>
      </c>
      <c r="E34" s="65"/>
      <c r="F34" s="65"/>
      <c r="G34" s="65"/>
      <c r="H34" s="65"/>
    </row>
    <row r="35" spans="1:8" ht="18">
      <c r="B35" s="248" t="s">
        <v>501</v>
      </c>
      <c r="C35" s="250" t="s">
        <v>707</v>
      </c>
      <c r="D35" s="251">
        <v>2580</v>
      </c>
      <c r="E35" s="65"/>
      <c r="F35" s="65"/>
      <c r="G35" s="65"/>
      <c r="H35" s="65"/>
    </row>
    <row r="36" spans="1:8" ht="15">
      <c r="A36" s="224"/>
      <c r="B36" s="224"/>
      <c r="C36" s="224"/>
      <c r="D36" s="224"/>
      <c r="E36" s="224"/>
      <c r="F36" s="224"/>
      <c r="G36" s="224"/>
      <c r="H36" s="224"/>
    </row>
    <row r="37" spans="1:8" ht="15.75">
      <c r="B37" s="586" t="s">
        <v>503</v>
      </c>
      <c r="C37" s="586"/>
      <c r="D37" s="586"/>
      <c r="E37" s="65"/>
      <c r="F37" s="65"/>
      <c r="G37" s="65"/>
      <c r="H37" s="65"/>
    </row>
    <row r="38" spans="1:8" ht="30">
      <c r="B38" s="245" t="s">
        <v>505</v>
      </c>
      <c r="C38" s="246" t="s">
        <v>506</v>
      </c>
      <c r="D38" s="247">
        <v>462</v>
      </c>
      <c r="E38" s="65"/>
      <c r="F38" s="65"/>
      <c r="G38" s="65"/>
      <c r="H38" s="65"/>
    </row>
    <row r="39" spans="1:8" ht="30">
      <c r="B39" s="248" t="s">
        <v>507</v>
      </c>
      <c r="C39" s="246" t="s">
        <v>506</v>
      </c>
      <c r="D39" s="251">
        <v>138</v>
      </c>
      <c r="E39" s="65"/>
      <c r="F39" s="65"/>
      <c r="G39" s="65"/>
      <c r="H39" s="65"/>
    </row>
    <row r="40" spans="1:8" ht="15">
      <c r="B40" s="589" t="s">
        <v>499</v>
      </c>
      <c r="C40" s="589"/>
      <c r="D40" s="589"/>
      <c r="E40" s="65"/>
      <c r="F40" s="65"/>
      <c r="G40" s="65"/>
      <c r="H40" s="65"/>
    </row>
    <row r="41" spans="1:8" ht="15">
      <c r="B41" s="142"/>
      <c r="C41" s="65"/>
      <c r="D41" s="65"/>
      <c r="E41" s="65"/>
      <c r="F41" s="65"/>
      <c r="G41" s="65"/>
      <c r="H41" s="65"/>
    </row>
    <row r="42" spans="1:8" ht="15.75">
      <c r="B42" s="586" t="s">
        <v>508</v>
      </c>
      <c r="C42" s="586"/>
      <c r="D42" s="586"/>
      <c r="E42" s="65"/>
      <c r="F42" s="65"/>
      <c r="G42" s="65"/>
      <c r="H42" s="65"/>
    </row>
    <row r="43" spans="1:8" ht="15">
      <c r="B43" s="245" t="s">
        <v>509</v>
      </c>
      <c r="C43" s="246" t="s">
        <v>510</v>
      </c>
      <c r="D43" s="247">
        <v>234</v>
      </c>
      <c r="E43" s="65"/>
      <c r="F43" s="65"/>
      <c r="G43" s="65"/>
      <c r="H43" s="65"/>
    </row>
    <row r="44" spans="1:8" ht="15">
      <c r="A44" s="224"/>
      <c r="B44" s="224"/>
      <c r="C44" s="224"/>
      <c r="D44" s="224"/>
      <c r="E44" s="224"/>
      <c r="F44" s="224"/>
      <c r="G44" s="224"/>
      <c r="H44" s="224"/>
    </row>
    <row r="45" spans="1:8" ht="29.1" customHeight="1">
      <c r="B45" s="592" t="s">
        <v>565</v>
      </c>
      <c r="C45" s="592"/>
      <c r="D45" s="592"/>
      <c r="E45" s="65"/>
      <c r="F45" s="65"/>
      <c r="G45" s="65"/>
      <c r="H45" s="65"/>
    </row>
    <row r="46" spans="1:8" ht="30">
      <c r="B46" s="245" t="s">
        <v>511</v>
      </c>
      <c r="C46" s="246" t="s">
        <v>506</v>
      </c>
      <c r="D46" s="247">
        <v>234</v>
      </c>
      <c r="E46" s="65"/>
      <c r="F46" s="65"/>
      <c r="G46" s="65"/>
      <c r="H46" s="65"/>
    </row>
    <row r="47" spans="1:8" ht="30">
      <c r="B47" s="248" t="s">
        <v>512</v>
      </c>
      <c r="C47" s="246" t="s">
        <v>506</v>
      </c>
      <c r="D47" s="251">
        <v>138</v>
      </c>
      <c r="E47" s="65"/>
      <c r="F47" s="65"/>
      <c r="G47" s="65"/>
      <c r="H47" s="65"/>
    </row>
    <row r="48" spans="1:8" ht="15">
      <c r="B48" s="589" t="s">
        <v>513</v>
      </c>
      <c r="C48" s="589"/>
      <c r="D48" s="589"/>
      <c r="E48" s="65"/>
      <c r="F48" s="65"/>
      <c r="G48" s="65"/>
      <c r="H48" s="65"/>
    </row>
    <row r="49" spans="1:8" ht="15">
      <c r="A49" s="224"/>
      <c r="B49" s="224"/>
      <c r="C49" s="224"/>
      <c r="D49" s="224"/>
      <c r="E49" s="224"/>
      <c r="F49" s="224"/>
      <c r="G49" s="224"/>
      <c r="H49" s="224"/>
    </row>
    <row r="50" spans="1:8" ht="15.75">
      <c r="B50" s="586" t="s">
        <v>566</v>
      </c>
      <c r="C50" s="586"/>
      <c r="D50" s="586"/>
      <c r="E50" s="65"/>
      <c r="F50" s="65"/>
      <c r="G50" s="65"/>
      <c r="H50" s="65"/>
    </row>
    <row r="51" spans="1:8" ht="30">
      <c r="B51" s="245" t="s">
        <v>514</v>
      </c>
      <c r="C51" s="246" t="s">
        <v>506</v>
      </c>
      <c r="D51" s="247">
        <v>508</v>
      </c>
      <c r="E51" s="65"/>
      <c r="F51" s="65"/>
      <c r="G51" s="65"/>
      <c r="H51" s="65"/>
    </row>
    <row r="52" spans="1:8" ht="30">
      <c r="B52" s="248" t="s">
        <v>515</v>
      </c>
      <c r="C52" s="246" t="s">
        <v>506</v>
      </c>
      <c r="D52" s="251">
        <v>151</v>
      </c>
      <c r="E52" s="65"/>
      <c r="F52" s="65"/>
      <c r="G52" s="65"/>
      <c r="H52" s="65"/>
    </row>
    <row r="53" spans="1:8" ht="15">
      <c r="B53" s="589" t="s">
        <v>499</v>
      </c>
      <c r="C53" s="589"/>
      <c r="D53" s="589"/>
      <c r="E53" s="65"/>
      <c r="F53" s="65"/>
      <c r="G53" s="65"/>
      <c r="H53" s="65"/>
    </row>
    <row r="54" spans="1:8" s="254" customFormat="1" ht="15">
      <c r="B54" s="253"/>
      <c r="C54" s="253"/>
      <c r="D54" s="253"/>
      <c r="E54" s="242"/>
      <c r="F54" s="242"/>
      <c r="G54" s="242"/>
      <c r="H54" s="242"/>
    </row>
    <row r="55" spans="1:8" ht="15.75">
      <c r="B55" s="586" t="s">
        <v>516</v>
      </c>
      <c r="C55" s="586"/>
      <c r="D55" s="586"/>
      <c r="E55" s="65"/>
      <c r="F55" s="65"/>
      <c r="G55" s="65"/>
      <c r="H55" s="65"/>
    </row>
    <row r="56" spans="1:8" ht="30">
      <c r="B56" s="245" t="s">
        <v>511</v>
      </c>
      <c r="C56" s="246" t="s">
        <v>506</v>
      </c>
      <c r="D56" s="247">
        <v>257</v>
      </c>
      <c r="E56" s="65"/>
      <c r="F56" s="65"/>
      <c r="G56" s="65"/>
      <c r="H56" s="65"/>
    </row>
    <row r="57" spans="1:8" ht="30">
      <c r="B57" s="248" t="s">
        <v>517</v>
      </c>
      <c r="C57" s="246" t="s">
        <v>506</v>
      </c>
      <c r="D57" s="251">
        <v>151</v>
      </c>
      <c r="E57" s="65"/>
      <c r="F57" s="65"/>
      <c r="G57" s="65"/>
      <c r="H57" s="65"/>
    </row>
    <row r="58" spans="1:8" ht="15">
      <c r="B58" s="589" t="s">
        <v>513</v>
      </c>
      <c r="C58" s="589"/>
      <c r="D58" s="589"/>
      <c r="E58" s="65"/>
      <c r="F58" s="65"/>
      <c r="G58" s="65"/>
      <c r="H58" s="65"/>
    </row>
    <row r="59" spans="1:8" ht="15">
      <c r="A59" s="224"/>
      <c r="B59" s="224"/>
      <c r="C59" s="224"/>
      <c r="D59" s="224"/>
      <c r="E59" s="224"/>
      <c r="F59" s="224"/>
      <c r="G59" s="224"/>
      <c r="H59" s="224"/>
    </row>
    <row r="60" spans="1:8" ht="15.75">
      <c r="B60" s="586" t="s">
        <v>518</v>
      </c>
      <c r="C60" s="586"/>
      <c r="D60" s="586"/>
      <c r="E60" s="65"/>
      <c r="F60" s="65"/>
      <c r="G60" s="65"/>
      <c r="H60" s="65"/>
    </row>
    <row r="61" spans="1:8" ht="30">
      <c r="B61" s="245" t="s">
        <v>511</v>
      </c>
      <c r="C61" s="246" t="s">
        <v>506</v>
      </c>
      <c r="D61" s="247">
        <v>234</v>
      </c>
      <c r="E61" s="65"/>
      <c r="F61" s="65"/>
      <c r="G61" s="65"/>
      <c r="H61" s="65"/>
    </row>
    <row r="62" spans="1:8" ht="30">
      <c r="B62" s="248" t="s">
        <v>512</v>
      </c>
      <c r="C62" s="246" t="s">
        <v>506</v>
      </c>
      <c r="D62" s="251">
        <v>138</v>
      </c>
      <c r="E62" s="65"/>
      <c r="F62" s="65"/>
      <c r="G62" s="65"/>
      <c r="H62" s="65"/>
    </row>
    <row r="63" spans="1:8" ht="15">
      <c r="B63" s="589" t="s">
        <v>513</v>
      </c>
      <c r="C63" s="589"/>
      <c r="D63" s="589"/>
      <c r="E63" s="65"/>
      <c r="F63" s="65"/>
      <c r="G63" s="65"/>
      <c r="H63" s="65"/>
    </row>
    <row r="64" spans="1:8" ht="15">
      <c r="A64" s="224"/>
      <c r="B64" s="224"/>
      <c r="C64" s="224"/>
      <c r="D64" s="224"/>
      <c r="E64" s="224"/>
      <c r="F64" s="224"/>
      <c r="G64" s="224"/>
      <c r="H64" s="224"/>
    </row>
    <row r="65" spans="1:8" ht="15.75">
      <c r="B65" s="586" t="s">
        <v>567</v>
      </c>
      <c r="C65" s="586"/>
      <c r="D65" s="586"/>
      <c r="E65" s="65"/>
      <c r="F65" s="65"/>
      <c r="G65" s="65"/>
      <c r="H65" s="65"/>
    </row>
    <row r="66" spans="1:8" ht="30">
      <c r="B66" s="245" t="s">
        <v>520</v>
      </c>
      <c r="C66" s="246" t="s">
        <v>506</v>
      </c>
      <c r="D66" s="247">
        <v>234</v>
      </c>
      <c r="E66" s="65"/>
      <c r="F66" s="65"/>
      <c r="G66" s="65"/>
      <c r="H66" s="65"/>
    </row>
    <row r="67" spans="1:8" ht="15">
      <c r="B67" s="589" t="s">
        <v>519</v>
      </c>
      <c r="C67" s="589"/>
      <c r="D67" s="589"/>
      <c r="E67" s="65"/>
      <c r="F67" s="65"/>
      <c r="G67" s="65"/>
      <c r="H67" s="65"/>
    </row>
    <row r="68" spans="1:8" ht="15">
      <c r="B68" s="24"/>
      <c r="F68" s="65"/>
      <c r="G68" s="65"/>
      <c r="H68" s="65"/>
    </row>
    <row r="69" spans="1:8" ht="15.75">
      <c r="B69" s="586" t="s">
        <v>521</v>
      </c>
      <c r="C69" s="586"/>
      <c r="D69" s="586"/>
      <c r="E69" s="65"/>
      <c r="F69" s="65"/>
      <c r="G69" s="65"/>
      <c r="H69" s="65"/>
    </row>
    <row r="70" spans="1:8" ht="15">
      <c r="B70" s="589" t="s">
        <v>522</v>
      </c>
      <c r="C70" s="589"/>
      <c r="D70" s="247" t="s">
        <v>525</v>
      </c>
      <c r="E70" s="65"/>
      <c r="F70" s="65"/>
      <c r="G70" s="65"/>
      <c r="H70" s="65"/>
    </row>
    <row r="71" spans="1:8" ht="15">
      <c r="B71" s="589" t="s">
        <v>524</v>
      </c>
      <c r="C71" s="589"/>
      <c r="D71" s="247">
        <v>234</v>
      </c>
      <c r="E71" s="65"/>
      <c r="F71" s="65"/>
      <c r="G71" s="65"/>
      <c r="H71" s="65"/>
    </row>
    <row r="72" spans="1:8" ht="30">
      <c r="B72" s="589" t="s">
        <v>523</v>
      </c>
      <c r="C72" s="589"/>
      <c r="D72" s="247" t="s">
        <v>526</v>
      </c>
      <c r="E72" s="65"/>
      <c r="F72" s="65"/>
      <c r="G72" s="65"/>
      <c r="H72" s="65"/>
    </row>
    <row r="73" spans="1:8" ht="15">
      <c r="A73" s="224"/>
      <c r="B73" s="224"/>
      <c r="C73" s="224"/>
      <c r="D73" s="224"/>
      <c r="E73" s="65"/>
      <c r="F73" s="65"/>
      <c r="G73" s="65"/>
      <c r="H73" s="65"/>
    </row>
    <row r="74" spans="1:8" ht="15.75">
      <c r="B74" s="586" t="s">
        <v>527</v>
      </c>
      <c r="C74" s="586"/>
      <c r="D74" s="586"/>
      <c r="E74" s="65"/>
      <c r="F74" s="65"/>
      <c r="G74" s="65"/>
      <c r="H74" s="65"/>
    </row>
    <row r="75" spans="1:8" ht="15">
      <c r="B75" s="589" t="s">
        <v>528</v>
      </c>
      <c r="C75" s="589"/>
      <c r="D75" s="247">
        <v>96</v>
      </c>
      <c r="E75" s="65"/>
      <c r="F75" s="65"/>
      <c r="G75" s="65"/>
      <c r="H75" s="65"/>
    </row>
    <row r="76" spans="1:8" ht="32.1" customHeight="1">
      <c r="B76" s="594" t="s">
        <v>529</v>
      </c>
      <c r="C76" s="594"/>
      <c r="D76" s="247">
        <v>462</v>
      </c>
      <c r="E76" s="65"/>
      <c r="F76" s="65"/>
      <c r="G76" s="65"/>
      <c r="H76" s="65"/>
    </row>
    <row r="77" spans="1:8" ht="15">
      <c r="B77" s="589" t="s">
        <v>530</v>
      </c>
      <c r="C77" s="589"/>
      <c r="D77" s="247">
        <v>96</v>
      </c>
      <c r="E77" s="65"/>
      <c r="F77" s="65"/>
      <c r="G77" s="65"/>
      <c r="H77" s="65"/>
    </row>
    <row r="78" spans="1:8" ht="32.1" customHeight="1">
      <c r="B78" s="594" t="s">
        <v>531</v>
      </c>
      <c r="C78" s="594"/>
      <c r="D78" s="247">
        <v>96</v>
      </c>
      <c r="E78" s="65"/>
      <c r="F78" s="65"/>
      <c r="G78" s="65"/>
      <c r="H78" s="65"/>
    </row>
    <row r="79" spans="1:8" ht="15">
      <c r="B79" s="593" t="s">
        <v>568</v>
      </c>
      <c r="C79" s="593"/>
      <c r="D79" s="251">
        <v>96</v>
      </c>
      <c r="E79" s="65"/>
      <c r="F79" s="65"/>
      <c r="G79" s="65"/>
      <c r="H79" s="65"/>
    </row>
    <row r="80" spans="1:8" ht="15">
      <c r="B80" s="593" t="s">
        <v>996</v>
      </c>
      <c r="C80" s="593"/>
      <c r="D80" s="251">
        <v>96</v>
      </c>
      <c r="E80" s="65"/>
      <c r="F80" s="65"/>
      <c r="G80" s="65"/>
      <c r="H80" s="65"/>
    </row>
    <row r="81" spans="1:8" ht="15">
      <c r="B81" s="593" t="s">
        <v>997</v>
      </c>
      <c r="C81" s="593"/>
      <c r="D81" s="251">
        <v>96</v>
      </c>
      <c r="E81" s="65"/>
      <c r="F81" s="65"/>
      <c r="G81" s="65"/>
      <c r="H81" s="65"/>
    </row>
    <row r="82" spans="1:8" ht="15">
      <c r="B82" s="593" t="s">
        <v>998</v>
      </c>
      <c r="C82" s="593"/>
      <c r="D82" s="251">
        <v>206</v>
      </c>
      <c r="E82" s="65"/>
      <c r="F82" s="65"/>
      <c r="G82" s="65"/>
      <c r="H82" s="65"/>
    </row>
    <row r="83" spans="1:8" ht="15">
      <c r="B83" s="593" t="s">
        <v>999</v>
      </c>
      <c r="C83" s="593"/>
      <c r="D83" s="251">
        <v>96</v>
      </c>
      <c r="E83" s="65"/>
      <c r="F83" s="65"/>
      <c r="G83" s="65"/>
      <c r="H83" s="65"/>
    </row>
    <row r="84" spans="1:8" ht="15">
      <c r="B84" s="594" t="s">
        <v>1000</v>
      </c>
      <c r="C84" s="594"/>
      <c r="D84" s="251">
        <v>206</v>
      </c>
      <c r="E84" s="65"/>
      <c r="F84" s="65"/>
      <c r="G84" s="65"/>
      <c r="H84" s="65"/>
    </row>
    <row r="85" spans="1:8" ht="15">
      <c r="B85" s="593" t="s">
        <v>1001</v>
      </c>
      <c r="C85" s="593"/>
      <c r="D85" s="251">
        <v>96</v>
      </c>
      <c r="E85" s="65"/>
      <c r="F85" s="65"/>
      <c r="G85" s="65"/>
      <c r="H85" s="65"/>
    </row>
    <row r="86" spans="1:8" ht="15">
      <c r="B86" s="593" t="s">
        <v>1002</v>
      </c>
      <c r="C86" s="593"/>
      <c r="D86" s="251">
        <v>96</v>
      </c>
      <c r="E86" s="65"/>
      <c r="F86" s="65"/>
      <c r="G86" s="65"/>
      <c r="H86" s="65"/>
    </row>
    <row r="87" spans="1:8" ht="15">
      <c r="B87" s="593" t="s">
        <v>1003</v>
      </c>
      <c r="C87" s="593"/>
      <c r="D87" s="251">
        <v>206</v>
      </c>
      <c r="E87" s="65"/>
      <c r="F87" s="65"/>
      <c r="G87" s="65"/>
      <c r="H87" s="65"/>
    </row>
    <row r="88" spans="1:8" ht="15">
      <c r="B88" s="593" t="s">
        <v>569</v>
      </c>
      <c r="C88" s="593"/>
      <c r="D88" s="251">
        <v>96</v>
      </c>
      <c r="E88" s="65"/>
      <c r="F88" s="65"/>
      <c r="G88" s="65"/>
      <c r="H88" s="65"/>
    </row>
    <row r="89" spans="1:8" ht="46.5" customHeight="1">
      <c r="B89" s="593" t="s">
        <v>570</v>
      </c>
      <c r="C89" s="593"/>
      <c r="D89" s="251">
        <v>206</v>
      </c>
      <c r="E89" s="65"/>
      <c r="F89" s="65"/>
      <c r="G89" s="65"/>
      <c r="H89" s="65"/>
    </row>
    <row r="90" spans="1:8" ht="45.75" customHeight="1">
      <c r="B90" s="593" t="s">
        <v>571</v>
      </c>
      <c r="C90" s="593"/>
      <c r="D90" s="251">
        <v>96</v>
      </c>
      <c r="E90" s="65"/>
      <c r="F90" s="65"/>
      <c r="G90" s="65"/>
      <c r="H90" s="65"/>
    </row>
    <row r="91" spans="1:8" ht="33.75" customHeight="1">
      <c r="B91" s="593" t="s">
        <v>532</v>
      </c>
      <c r="C91" s="593"/>
      <c r="D91" s="251">
        <v>96</v>
      </c>
      <c r="E91" s="65"/>
      <c r="F91" s="65"/>
      <c r="G91" s="65"/>
      <c r="H91" s="65"/>
    </row>
    <row r="92" spans="1:8" ht="15">
      <c r="B92" s="593" t="s">
        <v>584</v>
      </c>
      <c r="C92" s="593"/>
      <c r="D92" s="251">
        <v>96</v>
      </c>
      <c r="E92" s="65"/>
      <c r="F92" s="65"/>
      <c r="G92" s="65"/>
      <c r="H92" s="65"/>
    </row>
    <row r="93" spans="1:8" ht="30.75" customHeight="1">
      <c r="B93" s="593" t="s">
        <v>533</v>
      </c>
      <c r="C93" s="593"/>
      <c r="D93" s="251">
        <v>96</v>
      </c>
      <c r="E93" s="65"/>
      <c r="F93" s="65"/>
      <c r="G93" s="65"/>
      <c r="H93" s="65"/>
    </row>
    <row r="94" spans="1:8" ht="15">
      <c r="A94" s="224"/>
      <c r="B94" s="224"/>
      <c r="C94" s="224"/>
      <c r="D94" s="224"/>
      <c r="E94" s="65"/>
      <c r="F94" s="65"/>
      <c r="G94" s="65"/>
      <c r="H94" s="65"/>
    </row>
    <row r="95" spans="1:8" ht="15.75">
      <c r="B95" s="586" t="s">
        <v>534</v>
      </c>
      <c r="C95" s="586"/>
      <c r="D95" s="586"/>
      <c r="E95" s="65"/>
      <c r="F95" s="65"/>
      <c r="G95" s="65"/>
      <c r="H95" s="65"/>
    </row>
    <row r="96" spans="1:8" ht="45">
      <c r="B96" s="595" t="s">
        <v>535</v>
      </c>
      <c r="C96" s="595"/>
      <c r="D96" s="252" t="s">
        <v>536</v>
      </c>
      <c r="E96" s="65"/>
      <c r="F96" s="65"/>
      <c r="G96" s="65"/>
      <c r="H96" s="65"/>
    </row>
    <row r="97" spans="1:8" ht="15">
      <c r="A97" s="72"/>
      <c r="B97" s="72"/>
      <c r="C97" s="72"/>
      <c r="D97" s="72"/>
      <c r="E97" s="72"/>
      <c r="F97" s="65"/>
      <c r="G97" s="65"/>
      <c r="H97" s="65"/>
    </row>
    <row r="98" spans="1:8" ht="15.75">
      <c r="B98" s="586" t="s">
        <v>537</v>
      </c>
      <c r="C98" s="586"/>
      <c r="D98" s="586"/>
      <c r="E98" s="65"/>
      <c r="F98" s="65"/>
      <c r="G98" s="65"/>
      <c r="H98" s="65"/>
    </row>
    <row r="99" spans="1:8" ht="15">
      <c r="B99" s="593" t="s">
        <v>538</v>
      </c>
      <c r="C99" s="593"/>
      <c r="D99" s="251">
        <v>234</v>
      </c>
      <c r="E99" s="65"/>
      <c r="F99" s="65"/>
      <c r="G99" s="65"/>
      <c r="H99" s="65"/>
    </row>
    <row r="100" spans="1:8" ht="15">
      <c r="B100" s="593" t="s">
        <v>539</v>
      </c>
      <c r="C100" s="593"/>
      <c r="D100" s="251">
        <v>34</v>
      </c>
      <c r="E100" s="65"/>
      <c r="F100" s="65"/>
      <c r="G100" s="65"/>
      <c r="H100" s="65"/>
    </row>
    <row r="101" spans="1:8" ht="15">
      <c r="B101" s="593" t="s">
        <v>540</v>
      </c>
      <c r="C101" s="593"/>
      <c r="D101" s="251">
        <v>116</v>
      </c>
      <c r="E101" s="65"/>
      <c r="F101" s="65"/>
      <c r="G101" s="65"/>
      <c r="H101" s="65"/>
    </row>
    <row r="102" spans="1:8" ht="15">
      <c r="A102" s="72"/>
      <c r="B102" s="72"/>
      <c r="C102" s="72"/>
      <c r="D102" s="72"/>
      <c r="E102" s="72"/>
      <c r="F102" s="65"/>
      <c r="G102" s="65"/>
      <c r="H102" s="65"/>
    </row>
    <row r="103" spans="1:8" ht="15.75">
      <c r="B103" s="586" t="s">
        <v>1004</v>
      </c>
      <c r="C103" s="586"/>
      <c r="D103" s="586"/>
      <c r="E103" s="65"/>
      <c r="F103" s="65"/>
      <c r="G103" s="65"/>
      <c r="H103" s="65"/>
    </row>
    <row r="104" spans="1:8" ht="15">
      <c r="B104" s="245" t="s">
        <v>1005</v>
      </c>
      <c r="C104" s="246" t="s">
        <v>1006</v>
      </c>
      <c r="D104" s="247">
        <v>462</v>
      </c>
      <c r="E104" s="65"/>
      <c r="F104" s="65"/>
      <c r="G104" s="65"/>
      <c r="H104" s="65"/>
    </row>
    <row r="105" spans="1:8" ht="30">
      <c r="B105" s="248" t="s">
        <v>1007</v>
      </c>
      <c r="C105" s="246" t="s">
        <v>1008</v>
      </c>
      <c r="D105" s="247">
        <v>138</v>
      </c>
      <c r="E105" s="65"/>
      <c r="F105" s="65"/>
      <c r="G105" s="65"/>
      <c r="H105" s="65"/>
    </row>
    <row r="106" spans="1:8" ht="15">
      <c r="B106" s="589" t="s">
        <v>499</v>
      </c>
      <c r="C106" s="589"/>
      <c r="D106" s="589"/>
      <c r="E106" s="65"/>
      <c r="F106" s="65"/>
      <c r="G106" s="65"/>
      <c r="H106" s="65"/>
    </row>
    <row r="107" spans="1:8" ht="15">
      <c r="B107" s="245" t="s">
        <v>541</v>
      </c>
      <c r="C107" s="246"/>
      <c r="D107" s="247">
        <v>462</v>
      </c>
      <c r="E107" s="65"/>
      <c r="F107" s="65"/>
      <c r="G107" s="65"/>
      <c r="H107" s="65"/>
    </row>
    <row r="108" spans="1:8" ht="15">
      <c r="A108" s="224"/>
      <c r="B108" s="224"/>
      <c r="C108" s="224"/>
      <c r="D108" s="224"/>
      <c r="E108" s="65"/>
      <c r="F108" s="65"/>
      <c r="G108" s="65"/>
      <c r="H108" s="65"/>
    </row>
    <row r="109" spans="1:8" ht="15.75">
      <c r="B109" s="586" t="s">
        <v>542</v>
      </c>
      <c r="C109" s="586"/>
      <c r="D109" s="586"/>
      <c r="E109" s="65"/>
      <c r="F109" s="65"/>
      <c r="G109" s="65"/>
      <c r="H109" s="65"/>
    </row>
    <row r="110" spans="1:8" ht="15">
      <c r="B110" s="593" t="s">
        <v>543</v>
      </c>
      <c r="C110" s="593"/>
      <c r="D110" s="251">
        <v>132</v>
      </c>
      <c r="E110" s="65"/>
      <c r="F110" s="65"/>
      <c r="G110" s="65"/>
      <c r="H110" s="65"/>
    </row>
    <row r="111" spans="1:8" ht="15">
      <c r="B111" s="593" t="s">
        <v>572</v>
      </c>
      <c r="C111" s="593"/>
      <c r="D111" s="251">
        <v>132</v>
      </c>
      <c r="E111" s="65"/>
      <c r="F111" s="65"/>
      <c r="G111" s="65"/>
      <c r="H111" s="65"/>
    </row>
    <row r="112" spans="1:8" ht="15">
      <c r="B112" s="593" t="s">
        <v>544</v>
      </c>
      <c r="C112" s="593"/>
      <c r="D112" s="251">
        <v>462</v>
      </c>
      <c r="E112" s="65"/>
      <c r="F112" s="65"/>
      <c r="G112" s="65"/>
      <c r="H112" s="65"/>
    </row>
    <row r="113" spans="1:8" ht="15">
      <c r="A113" s="72"/>
      <c r="B113" s="72"/>
      <c r="C113" s="72"/>
      <c r="D113" s="72"/>
      <c r="E113" s="72"/>
      <c r="F113" s="65"/>
      <c r="G113" s="65"/>
      <c r="H113" s="65"/>
    </row>
    <row r="114" spans="1:8" ht="15.75">
      <c r="B114" s="586" t="s">
        <v>545</v>
      </c>
      <c r="C114" s="586"/>
      <c r="D114" s="586"/>
      <c r="E114" s="65"/>
      <c r="F114" s="65"/>
      <c r="G114" s="65"/>
      <c r="H114" s="65"/>
    </row>
    <row r="115" spans="1:8" ht="15">
      <c r="B115" s="593" t="s">
        <v>573</v>
      </c>
      <c r="C115" s="593"/>
      <c r="D115" s="251">
        <v>34</v>
      </c>
      <c r="E115" s="65"/>
      <c r="F115" s="65"/>
      <c r="G115" s="65"/>
      <c r="H115" s="65"/>
    </row>
    <row r="116" spans="1:8" ht="15">
      <c r="B116" s="593" t="s">
        <v>546</v>
      </c>
      <c r="C116" s="593"/>
      <c r="D116" s="251">
        <v>234</v>
      </c>
      <c r="E116" s="65"/>
      <c r="F116" s="65"/>
      <c r="G116" s="65"/>
      <c r="H116" s="65"/>
    </row>
    <row r="117" spans="1:8" ht="15">
      <c r="A117" s="72"/>
      <c r="B117" s="72"/>
      <c r="C117" s="72"/>
      <c r="D117" s="72"/>
      <c r="E117" s="72"/>
      <c r="F117" s="65"/>
      <c r="G117" s="65"/>
      <c r="H117" s="65"/>
    </row>
    <row r="118" spans="1:8" ht="15.75">
      <c r="B118" s="586" t="s">
        <v>547</v>
      </c>
      <c r="C118" s="586"/>
      <c r="D118" s="586"/>
      <c r="E118" s="65"/>
      <c r="F118" s="65"/>
      <c r="G118" s="65"/>
      <c r="H118" s="65"/>
    </row>
    <row r="119" spans="1:8" ht="30">
      <c r="B119" s="248" t="s">
        <v>504</v>
      </c>
      <c r="C119" s="246" t="s">
        <v>506</v>
      </c>
      <c r="D119" s="247">
        <v>402</v>
      </c>
      <c r="E119" s="65"/>
      <c r="F119" s="65"/>
      <c r="G119" s="65"/>
      <c r="H119" s="65"/>
    </row>
    <row r="120" spans="1:8" ht="15">
      <c r="A120" s="72"/>
      <c r="B120" s="72"/>
      <c r="C120" s="72"/>
      <c r="D120" s="72"/>
      <c r="E120" s="72"/>
      <c r="F120" s="65"/>
      <c r="G120" s="65"/>
      <c r="H120" s="65"/>
    </row>
    <row r="121" spans="1:8" ht="15.75">
      <c r="B121" s="586" t="s">
        <v>548</v>
      </c>
      <c r="C121" s="586"/>
      <c r="D121" s="586"/>
      <c r="E121" s="65"/>
      <c r="F121" s="65"/>
      <c r="G121" s="65"/>
      <c r="H121" s="65"/>
    </row>
    <row r="122" spans="1:8" ht="15.75">
      <c r="B122" s="586" t="s">
        <v>549</v>
      </c>
      <c r="C122" s="586"/>
      <c r="D122" s="586"/>
      <c r="E122" s="65"/>
      <c r="F122" s="65"/>
      <c r="G122" s="65"/>
      <c r="H122" s="65"/>
    </row>
    <row r="123" spans="1:8" ht="15">
      <c r="B123" s="596" t="s">
        <v>1009</v>
      </c>
      <c r="C123" s="596"/>
      <c r="D123" s="596"/>
      <c r="E123" s="65"/>
      <c r="F123" s="65"/>
      <c r="G123" s="65"/>
      <c r="H123" s="65"/>
    </row>
    <row r="124" spans="1:8" ht="15">
      <c r="B124" s="596" t="s">
        <v>550</v>
      </c>
      <c r="C124" s="596"/>
      <c r="D124" s="596"/>
      <c r="E124" s="65"/>
      <c r="F124" s="65"/>
      <c r="G124" s="65"/>
      <c r="H124" s="65"/>
    </row>
    <row r="125" spans="1:8" ht="15">
      <c r="B125" s="596" t="s">
        <v>551</v>
      </c>
      <c r="C125" s="596"/>
      <c r="D125" s="596"/>
      <c r="E125" s="65"/>
      <c r="F125" s="65"/>
      <c r="G125" s="65"/>
      <c r="H125" s="65"/>
    </row>
    <row r="126" spans="1:8" ht="15">
      <c r="B126" s="596" t="s">
        <v>552</v>
      </c>
      <c r="C126" s="596"/>
      <c r="D126" s="596"/>
      <c r="E126" s="65"/>
      <c r="F126" s="65"/>
      <c r="G126" s="65"/>
      <c r="H126" s="65"/>
    </row>
    <row r="127" spans="1:8" ht="15">
      <c r="B127" s="596" t="s">
        <v>553</v>
      </c>
      <c r="C127" s="596"/>
      <c r="D127" s="596"/>
      <c r="E127" s="65"/>
      <c r="F127" s="65"/>
      <c r="G127" s="65"/>
      <c r="H127" s="65"/>
    </row>
    <row r="128" spans="1:8" ht="15">
      <c r="B128" s="596" t="s">
        <v>574</v>
      </c>
      <c r="C128" s="596"/>
      <c r="D128" s="596"/>
      <c r="E128" s="65"/>
      <c r="F128" s="65"/>
      <c r="G128" s="65"/>
      <c r="H128" s="65"/>
    </row>
    <row r="129" spans="2:8" ht="15">
      <c r="B129" s="597" t="s">
        <v>554</v>
      </c>
      <c r="C129" s="597"/>
      <c r="D129" s="597"/>
      <c r="E129" s="65"/>
      <c r="F129" s="65"/>
      <c r="G129" s="65"/>
      <c r="H129" s="65"/>
    </row>
    <row r="130" spans="2:8" ht="15">
      <c r="B130" s="597" t="s">
        <v>575</v>
      </c>
      <c r="C130" s="597"/>
      <c r="D130" s="597"/>
      <c r="E130" s="65"/>
      <c r="F130" s="65"/>
      <c r="G130" s="65"/>
      <c r="H130" s="65"/>
    </row>
    <row r="131" spans="2:8" ht="15">
      <c r="B131" s="598" t="s">
        <v>555</v>
      </c>
      <c r="C131" s="598"/>
      <c r="D131" s="598"/>
      <c r="E131" s="65"/>
      <c r="F131" s="65"/>
      <c r="G131" s="65"/>
      <c r="H131" s="65"/>
    </row>
    <row r="132" spans="2:8" ht="15">
      <c r="B132" s="596" t="s">
        <v>576</v>
      </c>
      <c r="C132" s="596"/>
      <c r="D132" s="596"/>
      <c r="E132" s="65"/>
      <c r="F132" s="65"/>
      <c r="G132" s="65"/>
      <c r="H132" s="65"/>
    </row>
    <row r="133" spans="2:8" ht="15">
      <c r="B133" s="596" t="s">
        <v>577</v>
      </c>
      <c r="C133" s="596"/>
      <c r="D133" s="596"/>
      <c r="E133" s="65"/>
      <c r="F133" s="65"/>
      <c r="G133" s="65"/>
      <c r="H133" s="65"/>
    </row>
    <row r="134" spans="2:8" ht="15">
      <c r="B134" s="596" t="s">
        <v>556</v>
      </c>
      <c r="C134" s="596"/>
      <c r="D134" s="596"/>
      <c r="E134" s="65"/>
      <c r="F134" s="65"/>
      <c r="G134" s="65"/>
      <c r="H134" s="65"/>
    </row>
    <row r="135" spans="2:8" ht="15">
      <c r="B135" s="596" t="s">
        <v>578</v>
      </c>
      <c r="C135" s="596"/>
      <c r="D135" s="596"/>
      <c r="E135" s="65"/>
      <c r="F135" s="65"/>
      <c r="G135" s="65"/>
      <c r="H135" s="65"/>
    </row>
    <row r="136" spans="2:8" ht="15">
      <c r="B136" s="596" t="s">
        <v>579</v>
      </c>
      <c r="C136" s="596"/>
      <c r="D136" s="596"/>
      <c r="E136" s="65"/>
      <c r="F136" s="65"/>
      <c r="G136" s="65"/>
      <c r="H136" s="65"/>
    </row>
    <row r="137" spans="2:8" ht="15">
      <c r="B137" s="596" t="s">
        <v>580</v>
      </c>
      <c r="C137" s="596"/>
      <c r="D137" s="596"/>
      <c r="E137" s="65"/>
      <c r="F137" s="65"/>
      <c r="G137" s="65"/>
      <c r="H137" s="65"/>
    </row>
    <row r="138" spans="2:8" ht="15">
      <c r="B138" s="596" t="s">
        <v>557</v>
      </c>
      <c r="C138" s="596"/>
      <c r="D138" s="596"/>
      <c r="E138" s="65"/>
      <c r="F138" s="65"/>
      <c r="G138" s="65"/>
      <c r="H138" s="65"/>
    </row>
    <row r="139" spans="2:8" ht="15.75">
      <c r="B139" s="586" t="s">
        <v>558</v>
      </c>
      <c r="C139" s="586"/>
      <c r="D139" s="586"/>
      <c r="E139" s="65"/>
      <c r="F139" s="65"/>
      <c r="G139" s="65"/>
      <c r="H139" s="65"/>
    </row>
    <row r="140" spans="2:8" ht="15">
      <c r="B140" s="596" t="s">
        <v>581</v>
      </c>
      <c r="C140" s="596"/>
      <c r="D140" s="596"/>
      <c r="E140" s="65"/>
      <c r="F140" s="65"/>
      <c r="G140" s="65"/>
      <c r="H140" s="65"/>
    </row>
    <row r="141" spans="2:8" ht="15">
      <c r="B141" s="596" t="s">
        <v>559</v>
      </c>
      <c r="C141" s="596"/>
      <c r="D141" s="596"/>
      <c r="E141" s="65"/>
      <c r="F141" s="65"/>
      <c r="G141" s="65"/>
      <c r="H141" s="65"/>
    </row>
    <row r="142" spans="2:8" ht="15">
      <c r="B142" s="596" t="s">
        <v>560</v>
      </c>
      <c r="C142" s="596"/>
      <c r="D142" s="596"/>
      <c r="E142" s="65"/>
      <c r="F142" s="65"/>
      <c r="G142" s="65"/>
      <c r="H142" s="65"/>
    </row>
    <row r="143" spans="2:8" ht="15">
      <c r="B143" s="596" t="s">
        <v>561</v>
      </c>
      <c r="C143" s="596"/>
      <c r="D143" s="596"/>
      <c r="E143" s="65"/>
      <c r="F143" s="65"/>
      <c r="G143" s="65"/>
      <c r="H143" s="65"/>
    </row>
    <row r="144" spans="2:8" ht="15">
      <c r="B144" s="596" t="s">
        <v>562</v>
      </c>
      <c r="C144" s="596"/>
      <c r="D144" s="596"/>
      <c r="E144" s="65"/>
      <c r="F144" s="65"/>
      <c r="G144" s="65"/>
      <c r="H144" s="65"/>
    </row>
    <row r="145" spans="2:8" ht="15">
      <c r="B145" s="596" t="s">
        <v>563</v>
      </c>
      <c r="C145" s="596"/>
      <c r="D145" s="596"/>
      <c r="E145" s="65"/>
      <c r="F145" s="65"/>
      <c r="G145" s="65"/>
      <c r="H145" s="65"/>
    </row>
    <row r="146" spans="2:8" ht="15">
      <c r="B146" s="596" t="s">
        <v>564</v>
      </c>
      <c r="C146" s="596"/>
      <c r="D146" s="596"/>
      <c r="E146" s="65"/>
      <c r="F146" s="65"/>
      <c r="G146" s="65"/>
      <c r="H146" s="65"/>
    </row>
    <row r="147" spans="2:8" ht="15">
      <c r="B147" s="596" t="s">
        <v>582</v>
      </c>
      <c r="C147" s="596"/>
      <c r="D147" s="596"/>
      <c r="E147" s="65"/>
      <c r="F147" s="65"/>
      <c r="G147" s="65"/>
      <c r="H147" s="65"/>
    </row>
    <row r="148" spans="2:8" ht="15">
      <c r="B148" s="596" t="s">
        <v>583</v>
      </c>
      <c r="C148" s="596"/>
      <c r="D148" s="596"/>
      <c r="E148" s="65"/>
      <c r="F148" s="65"/>
      <c r="G148" s="65"/>
      <c r="H148" s="65"/>
    </row>
    <row r="149" spans="2:8" ht="15">
      <c r="B149" s="142"/>
      <c r="C149" s="65"/>
      <c r="D149" s="65"/>
      <c r="E149" s="65"/>
      <c r="F149" s="65"/>
      <c r="G149" s="65"/>
      <c r="H149" s="65"/>
    </row>
    <row r="150" spans="2:8" ht="15">
      <c r="B150" s="142"/>
      <c r="C150" s="65"/>
      <c r="D150" s="65"/>
      <c r="E150" s="65"/>
      <c r="F150" s="65"/>
      <c r="G150" s="65"/>
      <c r="H150" s="65"/>
    </row>
    <row r="151" spans="2:8" ht="15">
      <c r="B151" s="142"/>
      <c r="C151" s="65"/>
      <c r="D151" s="65"/>
      <c r="E151" s="65"/>
      <c r="F151" s="65"/>
      <c r="G151" s="65"/>
      <c r="H151" s="65"/>
    </row>
    <row r="152" spans="2:8" ht="15">
      <c r="B152" s="142"/>
      <c r="C152" s="65"/>
      <c r="D152" s="65"/>
      <c r="E152" s="65"/>
      <c r="F152" s="65"/>
      <c r="G152" s="65"/>
      <c r="H152" s="65"/>
    </row>
    <row r="153" spans="2:8" ht="15">
      <c r="B153" s="142"/>
      <c r="C153" s="65"/>
      <c r="D153" s="65"/>
      <c r="E153" s="65"/>
      <c r="F153" s="65"/>
      <c r="G153" s="65"/>
      <c r="H153" s="65"/>
    </row>
    <row r="154" spans="2:8" ht="15">
      <c r="B154" s="142"/>
      <c r="C154" s="65"/>
      <c r="D154" s="65"/>
      <c r="E154" s="65"/>
      <c r="F154" s="65"/>
      <c r="G154" s="65"/>
      <c r="H154" s="65"/>
    </row>
    <row r="155" spans="2:8" ht="15">
      <c r="B155" s="142"/>
      <c r="C155" s="65"/>
      <c r="D155" s="65"/>
      <c r="E155" s="65"/>
      <c r="F155" s="65"/>
      <c r="G155" s="65"/>
      <c r="H155" s="65"/>
    </row>
    <row r="156" spans="2:8" ht="15">
      <c r="B156" s="142"/>
      <c r="C156" s="65"/>
      <c r="D156" s="65"/>
      <c r="E156" s="65"/>
      <c r="F156" s="65"/>
      <c r="G156" s="65"/>
      <c r="H156" s="65"/>
    </row>
    <row r="157" spans="2:8" ht="15">
      <c r="B157" s="142"/>
      <c r="C157" s="65"/>
      <c r="D157" s="65"/>
      <c r="E157" s="65"/>
      <c r="F157" s="65"/>
      <c r="G157" s="65"/>
      <c r="H157" s="65"/>
    </row>
    <row r="158" spans="2:8" ht="15">
      <c r="B158" s="142"/>
      <c r="C158" s="65"/>
      <c r="D158" s="65"/>
      <c r="E158" s="65"/>
      <c r="F158" s="65"/>
      <c r="G158" s="65"/>
      <c r="H158" s="65"/>
    </row>
    <row r="159" spans="2:8" ht="15">
      <c r="B159" s="142"/>
      <c r="C159" s="65"/>
      <c r="D159" s="65"/>
      <c r="E159" s="65"/>
      <c r="F159" s="65"/>
      <c r="G159" s="65"/>
      <c r="H159" s="65"/>
    </row>
    <row r="160" spans="2:8" ht="15">
      <c r="B160" s="142"/>
      <c r="C160" s="65"/>
      <c r="D160" s="65"/>
      <c r="E160" s="65"/>
      <c r="F160" s="65"/>
      <c r="G160" s="65"/>
      <c r="H160" s="65"/>
    </row>
    <row r="161" spans="2:8" ht="15">
      <c r="B161" s="142"/>
      <c r="C161" s="65"/>
      <c r="D161" s="65"/>
      <c r="E161" s="65"/>
      <c r="F161" s="65"/>
      <c r="G161" s="65"/>
      <c r="H161" s="65"/>
    </row>
    <row r="162" spans="2:8" ht="15">
      <c r="B162" s="142"/>
      <c r="C162" s="65"/>
      <c r="D162" s="65"/>
      <c r="E162" s="65"/>
      <c r="F162" s="65"/>
      <c r="G162" s="65"/>
      <c r="H162" s="65"/>
    </row>
    <row r="163" spans="2:8" ht="15">
      <c r="B163" s="142"/>
      <c r="C163" s="65"/>
      <c r="D163" s="65"/>
      <c r="E163" s="65"/>
      <c r="F163" s="65"/>
      <c r="G163" s="65"/>
      <c r="H163" s="65"/>
    </row>
    <row r="164" spans="2:8" ht="15">
      <c r="B164" s="142"/>
      <c r="C164" s="65"/>
      <c r="D164" s="65"/>
      <c r="E164" s="65"/>
      <c r="F164" s="65"/>
      <c r="G164" s="65"/>
      <c r="H164" s="65"/>
    </row>
    <row r="165" spans="2:8" ht="15">
      <c r="B165" s="142"/>
      <c r="C165" s="65"/>
      <c r="D165" s="65"/>
      <c r="E165" s="65"/>
      <c r="F165" s="65"/>
      <c r="G165" s="65"/>
      <c r="H165" s="65"/>
    </row>
    <row r="166" spans="2:8" ht="15">
      <c r="B166" s="142"/>
      <c r="C166" s="65"/>
      <c r="D166" s="65"/>
      <c r="E166" s="65"/>
      <c r="F166" s="65"/>
      <c r="G166" s="65"/>
      <c r="H166" s="65"/>
    </row>
    <row r="167" spans="2:8" ht="15">
      <c r="B167" s="142"/>
      <c r="C167" s="65"/>
      <c r="D167" s="65"/>
      <c r="E167" s="65"/>
      <c r="F167" s="65"/>
      <c r="G167" s="65"/>
      <c r="H167" s="65"/>
    </row>
    <row r="168" spans="2:8" ht="15">
      <c r="B168" s="142"/>
      <c r="C168" s="65"/>
      <c r="D168" s="65"/>
      <c r="E168" s="65"/>
      <c r="F168" s="65"/>
      <c r="G168" s="65"/>
      <c r="H168" s="65"/>
    </row>
    <row r="169" spans="2:8" ht="15">
      <c r="B169" s="142"/>
      <c r="C169" s="65"/>
      <c r="D169" s="65"/>
      <c r="E169" s="65"/>
      <c r="F169" s="65"/>
      <c r="G169" s="65"/>
      <c r="H169" s="65"/>
    </row>
    <row r="170" spans="2:8" ht="15">
      <c r="B170" s="142"/>
      <c r="C170" s="65"/>
      <c r="D170" s="65"/>
      <c r="E170" s="65"/>
      <c r="F170" s="65"/>
      <c r="G170" s="65"/>
      <c r="H170" s="65"/>
    </row>
    <row r="171" spans="2:8" ht="15">
      <c r="B171" s="142"/>
      <c r="C171" s="65"/>
      <c r="D171" s="65"/>
      <c r="E171" s="65"/>
      <c r="F171" s="65"/>
      <c r="G171" s="65"/>
      <c r="H171" s="65"/>
    </row>
    <row r="172" spans="2:8" ht="15">
      <c r="B172" s="142"/>
      <c r="C172" s="65"/>
      <c r="D172" s="65"/>
      <c r="E172" s="65"/>
      <c r="F172" s="65"/>
      <c r="G172" s="65"/>
      <c r="H172" s="65"/>
    </row>
    <row r="173" spans="2:8" ht="15">
      <c r="B173" s="142"/>
      <c r="C173" s="65"/>
      <c r="D173" s="65"/>
      <c r="E173" s="65"/>
      <c r="F173" s="65"/>
      <c r="G173" s="65"/>
      <c r="H173" s="65"/>
    </row>
    <row r="174" spans="2:8" ht="15">
      <c r="B174" s="142"/>
      <c r="C174" s="65"/>
      <c r="D174" s="65"/>
      <c r="E174" s="65"/>
      <c r="F174" s="65"/>
      <c r="G174" s="65"/>
      <c r="H174" s="65"/>
    </row>
    <row r="175" spans="2:8" ht="15">
      <c r="B175" s="142"/>
      <c r="C175" s="65"/>
      <c r="D175" s="65"/>
      <c r="E175" s="65"/>
      <c r="F175" s="65"/>
      <c r="G175" s="65"/>
      <c r="H175" s="65"/>
    </row>
    <row r="176" spans="2:8" ht="15">
      <c r="B176" s="142"/>
      <c r="C176" s="65"/>
      <c r="D176" s="65"/>
      <c r="E176" s="65"/>
      <c r="F176" s="65"/>
      <c r="G176" s="65"/>
      <c r="H176" s="65"/>
    </row>
    <row r="177" spans="2:8" ht="15">
      <c r="B177" s="142"/>
      <c r="C177" s="65"/>
      <c r="D177" s="65"/>
      <c r="E177" s="65"/>
      <c r="F177" s="65"/>
      <c r="G177" s="65"/>
      <c r="H177" s="65"/>
    </row>
    <row r="178" spans="2:8" ht="15">
      <c r="B178" s="142"/>
      <c r="C178" s="65"/>
      <c r="D178" s="65"/>
      <c r="E178" s="65"/>
      <c r="F178" s="65"/>
      <c r="G178" s="65"/>
      <c r="H178" s="65"/>
    </row>
    <row r="179" spans="2:8" ht="15">
      <c r="B179" s="142"/>
      <c r="C179" s="65"/>
      <c r="D179" s="65"/>
      <c r="E179" s="65"/>
      <c r="F179" s="65"/>
      <c r="G179" s="65"/>
      <c r="H179" s="65"/>
    </row>
    <row r="180" spans="2:8" ht="15">
      <c r="B180" s="142"/>
      <c r="C180" s="65"/>
      <c r="D180" s="65"/>
      <c r="E180" s="65"/>
      <c r="F180" s="65"/>
      <c r="G180" s="65"/>
      <c r="H180" s="65"/>
    </row>
    <row r="181" spans="2:8" ht="15">
      <c r="B181" s="142"/>
      <c r="C181" s="65"/>
      <c r="D181" s="65"/>
      <c r="E181" s="65"/>
      <c r="F181" s="65"/>
      <c r="G181" s="65"/>
      <c r="H181" s="65"/>
    </row>
    <row r="182" spans="2:8" ht="15">
      <c r="B182" s="142"/>
      <c r="C182" s="65"/>
      <c r="D182" s="65"/>
      <c r="E182" s="65"/>
      <c r="F182" s="65"/>
      <c r="G182" s="65"/>
      <c r="H182" s="65"/>
    </row>
  </sheetData>
  <mergeCells count="92">
    <mergeCell ref="B145:D145"/>
    <mergeCell ref="B146:D146"/>
    <mergeCell ref="B147:D147"/>
    <mergeCell ref="B148:D148"/>
    <mergeCell ref="B139:D139"/>
    <mergeCell ref="B140:D140"/>
    <mergeCell ref="B141:D141"/>
    <mergeCell ref="B142:D142"/>
    <mergeCell ref="B143:D143"/>
    <mergeCell ref="B144:D144"/>
    <mergeCell ref="B138:D138"/>
    <mergeCell ref="B127:D127"/>
    <mergeCell ref="B128:D128"/>
    <mergeCell ref="B129:D129"/>
    <mergeCell ref="B130:D130"/>
    <mergeCell ref="B131:D131"/>
    <mergeCell ref="B132:D132"/>
    <mergeCell ref="B133:D133"/>
    <mergeCell ref="B134:D134"/>
    <mergeCell ref="B135:D135"/>
    <mergeCell ref="B136:D136"/>
    <mergeCell ref="B137:D137"/>
    <mergeCell ref="B126:D126"/>
    <mergeCell ref="B111:C111"/>
    <mergeCell ref="B112:C112"/>
    <mergeCell ref="B114:D114"/>
    <mergeCell ref="B115:C115"/>
    <mergeCell ref="B116:C116"/>
    <mergeCell ref="B118:D118"/>
    <mergeCell ref="B121:D121"/>
    <mergeCell ref="B122:D122"/>
    <mergeCell ref="B123:D123"/>
    <mergeCell ref="B124:D124"/>
    <mergeCell ref="B125:D125"/>
    <mergeCell ref="B110:C110"/>
    <mergeCell ref="B93:C93"/>
    <mergeCell ref="B95:D95"/>
    <mergeCell ref="B96:C96"/>
    <mergeCell ref="B98:D98"/>
    <mergeCell ref="B99:C99"/>
    <mergeCell ref="B100:C100"/>
    <mergeCell ref="B101:C101"/>
    <mergeCell ref="B103:D103"/>
    <mergeCell ref="B106:D106"/>
    <mergeCell ref="B109:D109"/>
    <mergeCell ref="B92:C92"/>
    <mergeCell ref="B81:C81"/>
    <mergeCell ref="B82:C82"/>
    <mergeCell ref="B83:C83"/>
    <mergeCell ref="B84:C84"/>
    <mergeCell ref="B85:C85"/>
    <mergeCell ref="B86:C86"/>
    <mergeCell ref="B87:C87"/>
    <mergeCell ref="B88:C88"/>
    <mergeCell ref="B89:C89"/>
    <mergeCell ref="B90:C90"/>
    <mergeCell ref="B91:C91"/>
    <mergeCell ref="B80:C80"/>
    <mergeCell ref="B69:D69"/>
    <mergeCell ref="B70:C70"/>
    <mergeCell ref="B71:C71"/>
    <mergeCell ref="B72:C72"/>
    <mergeCell ref="B74:D74"/>
    <mergeCell ref="B75:C75"/>
    <mergeCell ref="B76:C76"/>
    <mergeCell ref="B77:C77"/>
    <mergeCell ref="B78:C78"/>
    <mergeCell ref="B79:C79"/>
    <mergeCell ref="B67:D67"/>
    <mergeCell ref="B40:D40"/>
    <mergeCell ref="B42:D42"/>
    <mergeCell ref="B45:D45"/>
    <mergeCell ref="B48:D48"/>
    <mergeCell ref="B50:D50"/>
    <mergeCell ref="B53:D53"/>
    <mergeCell ref="B55:D55"/>
    <mergeCell ref="B58:D58"/>
    <mergeCell ref="B60:D60"/>
    <mergeCell ref="B63:D63"/>
    <mergeCell ref="B65:D65"/>
    <mergeCell ref="B37:D37"/>
    <mergeCell ref="B5:D5"/>
    <mergeCell ref="B3:D3"/>
    <mergeCell ref="B11:D11"/>
    <mergeCell ref="B14:D14"/>
    <mergeCell ref="B18:D18"/>
    <mergeCell ref="B9:D9"/>
    <mergeCell ref="B19:D19"/>
    <mergeCell ref="B24:D24"/>
    <mergeCell ref="B26:D26"/>
    <mergeCell ref="B31:D31"/>
    <mergeCell ref="B33:D33"/>
  </mergeCells>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92D050"/>
    <pageSetUpPr fitToPage="1"/>
  </sheetPr>
  <dimension ref="B1:O130"/>
  <sheetViews>
    <sheetView showGridLines="0" zoomScale="89" zoomScaleNormal="89" zoomScaleSheetLayoutView="85" workbookViewId="0">
      <pane xSplit="5" ySplit="5" topLeftCell="F18" activePane="bottomRight" state="frozen"/>
      <selection activeCell="B35" sqref="B35"/>
      <selection pane="topRight" activeCell="B35" sqref="B35"/>
      <selection pane="bottomLeft" activeCell="B35" sqref="B35"/>
      <selection pane="bottomRight"/>
    </sheetView>
  </sheetViews>
  <sheetFormatPr defaultColWidth="9.140625" defaultRowHeight="15"/>
  <cols>
    <col min="1" max="1" width="5" style="5" customWidth="1"/>
    <col min="2" max="2" width="4.7109375" style="5" customWidth="1"/>
    <col min="3" max="3" width="4.5703125" style="5" customWidth="1"/>
    <col min="4" max="4" width="60.5703125" style="5" customWidth="1"/>
    <col min="5" max="5" width="7.140625" style="4" customWidth="1"/>
    <col min="6" max="6" width="13.5703125" style="31" customWidth="1"/>
    <col min="7" max="7" width="2.5703125" style="31" customWidth="1"/>
    <col min="8" max="8" width="13.5703125" style="31" customWidth="1"/>
    <col min="9" max="9" width="2.140625" style="31" customWidth="1"/>
    <col min="10" max="10" width="9.140625" style="19" customWidth="1"/>
    <col min="11" max="11" width="2.140625" style="31" customWidth="1"/>
    <col min="12" max="12" width="13.5703125" style="31" customWidth="1"/>
    <col min="13" max="13" width="2" style="5" customWidth="1"/>
    <col min="14" max="14" width="9.140625" style="5" customWidth="1"/>
    <col min="15" max="15" width="9.140625" style="32"/>
    <col min="16" max="16384" width="9.140625" style="5"/>
  </cols>
  <sheetData>
    <row r="1" spans="2:15" ht="10.5" customHeight="1"/>
    <row r="2" spans="2:15" s="27" customFormat="1" ht="25.5" customHeight="1">
      <c r="B2" s="266" t="s">
        <v>176</v>
      </c>
      <c r="E2" s="177"/>
      <c r="F2" s="94"/>
      <c r="G2" s="94"/>
      <c r="H2" s="94"/>
      <c r="I2" s="94"/>
      <c r="J2" s="28"/>
      <c r="K2" s="94"/>
      <c r="L2" s="94"/>
      <c r="O2" s="29"/>
    </row>
    <row r="3" spans="2:15" ht="15.75">
      <c r="F3" s="30" t="s">
        <v>291</v>
      </c>
      <c r="G3" s="94"/>
      <c r="H3" s="30" t="s">
        <v>844</v>
      </c>
      <c r="I3" s="94"/>
      <c r="J3" s="31"/>
      <c r="K3" s="94"/>
      <c r="L3" s="30" t="s">
        <v>844</v>
      </c>
      <c r="M3" s="27"/>
      <c r="N3" s="96"/>
    </row>
    <row r="4" spans="2:15" s="34" customFormat="1" ht="31.5">
      <c r="F4" s="277" t="s">
        <v>30</v>
      </c>
      <c r="G4" s="310"/>
      <c r="H4" s="278" t="s">
        <v>886</v>
      </c>
      <c r="I4" s="310"/>
      <c r="J4" s="279" t="s">
        <v>29</v>
      </c>
      <c r="K4" s="310"/>
      <c r="L4" s="278" t="s">
        <v>28</v>
      </c>
      <c r="M4" s="314"/>
      <c r="O4" s="38"/>
    </row>
    <row r="5" spans="2:15" ht="15.75">
      <c r="B5" s="39"/>
      <c r="E5" s="25"/>
      <c r="F5" s="350" t="s">
        <v>598</v>
      </c>
      <c r="G5" s="351"/>
      <c r="H5" s="352" t="s">
        <v>598</v>
      </c>
      <c r="I5" s="351"/>
      <c r="J5" s="352" t="s">
        <v>598</v>
      </c>
      <c r="K5" s="351"/>
      <c r="L5" s="347" t="s">
        <v>617</v>
      </c>
      <c r="M5" s="353"/>
    </row>
    <row r="6" spans="2:15" s="39" customFormat="1" ht="15.75">
      <c r="C6" s="39" t="s">
        <v>114</v>
      </c>
      <c r="E6" s="22"/>
      <c r="F6" s="302"/>
      <c r="G6" s="302"/>
      <c r="H6" s="95"/>
      <c r="I6" s="302"/>
      <c r="J6" s="235"/>
      <c r="K6" s="310"/>
      <c r="L6" s="240"/>
      <c r="M6" s="55"/>
      <c r="O6" s="54"/>
    </row>
    <row r="7" spans="2:15" ht="15.75">
      <c r="B7" s="39"/>
      <c r="D7" s="5" t="s">
        <v>115</v>
      </c>
      <c r="F7" s="303"/>
      <c r="G7" s="303"/>
      <c r="I7" s="303"/>
      <c r="K7" s="303"/>
      <c r="L7" s="238"/>
      <c r="M7" s="308"/>
    </row>
    <row r="8" spans="2:15" ht="15.75">
      <c r="B8" s="39"/>
      <c r="D8" s="5" t="s">
        <v>116</v>
      </c>
      <c r="F8" s="304">
        <v>3.9979999999999998</v>
      </c>
      <c r="G8" s="304"/>
      <c r="H8" s="19">
        <v>4.1978999999999997</v>
      </c>
      <c r="I8" s="304"/>
      <c r="J8" s="239">
        <v>0</v>
      </c>
      <c r="K8" s="304"/>
      <c r="L8" s="19">
        <f>H8+J8</f>
        <v>4.1978999999999997</v>
      </c>
      <c r="M8" s="308"/>
    </row>
    <row r="9" spans="2:15" ht="15.75">
      <c r="B9" s="39"/>
      <c r="D9" s="5" t="s">
        <v>117</v>
      </c>
      <c r="F9" s="304">
        <v>10.598000000000001</v>
      </c>
      <c r="G9" s="304"/>
      <c r="H9" s="19">
        <v>11.127900000000002</v>
      </c>
      <c r="I9" s="304"/>
      <c r="J9" s="19">
        <f>H9*0.2</f>
        <v>2.2255800000000003</v>
      </c>
      <c r="K9" s="304"/>
      <c r="L9" s="19">
        <f>H9+J9</f>
        <v>13.353480000000003</v>
      </c>
      <c r="M9" s="308"/>
    </row>
    <row r="10" spans="2:15" ht="15.75">
      <c r="B10" s="39"/>
      <c r="F10" s="304"/>
      <c r="G10" s="304"/>
      <c r="H10" s="19"/>
      <c r="I10" s="304"/>
      <c r="K10" s="304"/>
      <c r="L10" s="19"/>
      <c r="M10" s="308"/>
    </row>
    <row r="11" spans="2:15" ht="15.75">
      <c r="B11" s="39"/>
      <c r="D11" s="5" t="s">
        <v>118</v>
      </c>
      <c r="F11" s="304">
        <v>14.096</v>
      </c>
      <c r="G11" s="304"/>
      <c r="H11" s="19">
        <v>14.800800000000001</v>
      </c>
      <c r="I11" s="304"/>
      <c r="J11" s="239">
        <v>0</v>
      </c>
      <c r="K11" s="304"/>
      <c r="L11" s="19">
        <f>H11+J11</f>
        <v>14.800800000000001</v>
      </c>
      <c r="M11" s="308"/>
    </row>
    <row r="12" spans="2:15" ht="15.75">
      <c r="B12" s="39"/>
      <c r="D12" s="5" t="s">
        <v>117</v>
      </c>
      <c r="F12" s="304">
        <v>10.302</v>
      </c>
      <c r="G12" s="304"/>
      <c r="H12" s="19">
        <v>10.8171</v>
      </c>
      <c r="I12" s="304"/>
      <c r="J12" s="19">
        <f>H12*0.2</f>
        <v>2.1634199999999999</v>
      </c>
      <c r="K12" s="304"/>
      <c r="L12" s="19">
        <f>H12+J12</f>
        <v>12.98052</v>
      </c>
      <c r="M12" s="308"/>
    </row>
    <row r="13" spans="2:15" ht="15.75">
      <c r="B13" s="39"/>
      <c r="F13" s="304"/>
      <c r="G13" s="304"/>
      <c r="H13" s="19"/>
      <c r="I13" s="304"/>
      <c r="K13" s="304"/>
      <c r="L13" s="19"/>
      <c r="M13" s="308"/>
    </row>
    <row r="14" spans="2:15" ht="15.75">
      <c r="B14" s="39"/>
      <c r="D14" s="5" t="s">
        <v>119</v>
      </c>
      <c r="F14" s="304">
        <v>58.353999999999999</v>
      </c>
      <c r="G14" s="304"/>
      <c r="H14" s="19">
        <v>61.271700000000003</v>
      </c>
      <c r="I14" s="304"/>
      <c r="J14" s="239">
        <v>0</v>
      </c>
      <c r="K14" s="304"/>
      <c r="L14" s="19">
        <f>H14+J14</f>
        <v>61.271700000000003</v>
      </c>
      <c r="M14" s="308"/>
      <c r="O14" s="5"/>
    </row>
    <row r="15" spans="2:15" ht="15.75">
      <c r="B15" s="39"/>
      <c r="D15" s="5" t="s">
        <v>117</v>
      </c>
      <c r="F15" s="304">
        <v>10.598000000000001</v>
      </c>
      <c r="G15" s="304"/>
      <c r="H15" s="19">
        <v>11.127900000000002</v>
      </c>
      <c r="I15" s="304"/>
      <c r="J15" s="19">
        <f>H15*0.2</f>
        <v>2.2255800000000003</v>
      </c>
      <c r="K15" s="304"/>
      <c r="L15" s="19">
        <f>H15+J15</f>
        <v>13.353480000000003</v>
      </c>
      <c r="M15" s="308"/>
      <c r="O15" s="5"/>
    </row>
    <row r="16" spans="2:15" ht="15.75">
      <c r="B16" s="39"/>
      <c r="F16" s="304"/>
      <c r="G16" s="304"/>
      <c r="H16" s="19"/>
      <c r="I16" s="304"/>
      <c r="K16" s="304"/>
      <c r="L16" s="43"/>
      <c r="M16" s="308"/>
      <c r="O16" s="5"/>
    </row>
    <row r="17" spans="2:15" ht="15.75">
      <c r="B17" s="39"/>
      <c r="D17" s="93" t="s">
        <v>121</v>
      </c>
      <c r="F17" s="304"/>
      <c r="G17" s="304"/>
      <c r="H17" s="19"/>
      <c r="I17" s="304"/>
      <c r="K17" s="304"/>
      <c r="L17" s="43"/>
      <c r="M17" s="308"/>
      <c r="O17" s="5"/>
    </row>
    <row r="18" spans="2:15" ht="15.75">
      <c r="B18" s="39"/>
      <c r="D18" s="5" t="s">
        <v>120</v>
      </c>
      <c r="F18" s="304"/>
      <c r="G18" s="304"/>
      <c r="H18" s="19"/>
      <c r="I18" s="304"/>
      <c r="K18" s="304"/>
      <c r="L18" s="43"/>
      <c r="M18" s="308"/>
      <c r="O18" s="5"/>
    </row>
    <row r="19" spans="2:15">
      <c r="F19" s="304"/>
      <c r="G19" s="304"/>
      <c r="H19" s="19"/>
      <c r="I19" s="304"/>
      <c r="K19" s="304"/>
      <c r="L19" s="19"/>
      <c r="M19" s="308"/>
      <c r="O19" s="5"/>
    </row>
    <row r="20" spans="2:15">
      <c r="C20" s="5" t="s">
        <v>8</v>
      </c>
      <c r="F20" s="304">
        <v>177.79599999999999</v>
      </c>
      <c r="G20" s="304"/>
      <c r="H20" s="19">
        <v>186.6858</v>
      </c>
      <c r="I20" s="304"/>
      <c r="J20" s="19">
        <f>H20*0.2</f>
        <v>37.337160000000004</v>
      </c>
      <c r="K20" s="304"/>
      <c r="L20" s="19">
        <f>H20+J20</f>
        <v>224.02296000000001</v>
      </c>
      <c r="M20" s="308"/>
      <c r="O20" s="5"/>
    </row>
    <row r="21" spans="2:15">
      <c r="F21" s="304"/>
      <c r="G21" s="304"/>
      <c r="H21" s="19"/>
      <c r="I21" s="304"/>
      <c r="K21" s="304"/>
      <c r="L21" s="19"/>
      <c r="M21" s="308"/>
      <c r="O21" s="5"/>
    </row>
    <row r="22" spans="2:15">
      <c r="C22" s="5" t="s">
        <v>7</v>
      </c>
      <c r="F22" s="304"/>
      <c r="G22" s="304"/>
      <c r="H22" s="19"/>
      <c r="I22" s="304"/>
      <c r="J22" s="19" t="s">
        <v>33</v>
      </c>
      <c r="K22" s="304"/>
      <c r="L22" s="19"/>
      <c r="M22" s="308"/>
      <c r="O22" s="5"/>
    </row>
    <row r="23" spans="2:15">
      <c r="D23" s="5" t="s">
        <v>6</v>
      </c>
      <c r="F23" s="304">
        <v>10.598000000000001</v>
      </c>
      <c r="G23" s="304"/>
      <c r="H23" s="19">
        <v>11.127900000000002</v>
      </c>
      <c r="I23" s="304"/>
      <c r="J23" s="19">
        <f>H23*0.2</f>
        <v>2.2255800000000003</v>
      </c>
      <c r="K23" s="304"/>
      <c r="L23" s="19">
        <f>H23+J23</f>
        <v>13.353480000000003</v>
      </c>
      <c r="M23" s="308"/>
      <c r="O23" s="5"/>
    </row>
    <row r="24" spans="2:15">
      <c r="F24" s="304"/>
      <c r="G24" s="304"/>
      <c r="H24" s="19"/>
      <c r="I24" s="304"/>
      <c r="K24" s="304"/>
      <c r="L24" s="19"/>
      <c r="M24" s="308"/>
      <c r="O24" s="5"/>
    </row>
    <row r="25" spans="2:15">
      <c r="C25" s="5" t="s">
        <v>68</v>
      </c>
      <c r="F25" s="304"/>
      <c r="G25" s="304"/>
      <c r="H25" s="19"/>
      <c r="I25" s="304"/>
      <c r="K25" s="304"/>
      <c r="L25" s="19"/>
      <c r="M25" s="308"/>
      <c r="O25" s="5"/>
    </row>
    <row r="26" spans="2:15">
      <c r="C26" s="5" t="s">
        <v>69</v>
      </c>
      <c r="F26" s="304">
        <v>19.399999999999999</v>
      </c>
      <c r="G26" s="304"/>
      <c r="H26" s="19">
        <v>20.37</v>
      </c>
      <c r="I26" s="304"/>
      <c r="J26" s="19">
        <f>H26*0.2</f>
        <v>4.0740000000000007</v>
      </c>
      <c r="K26" s="313"/>
      <c r="L26" s="19">
        <f>H26+J26</f>
        <v>24.444000000000003</v>
      </c>
      <c r="M26" s="308"/>
      <c r="O26" s="5"/>
    </row>
    <row r="27" spans="2:15">
      <c r="F27" s="304"/>
      <c r="G27" s="304"/>
      <c r="H27" s="19"/>
      <c r="I27" s="304"/>
      <c r="J27" s="19" t="s">
        <v>0</v>
      </c>
      <c r="K27" s="304"/>
      <c r="L27" s="19"/>
      <c r="M27" s="308"/>
      <c r="O27" s="5"/>
    </row>
    <row r="28" spans="2:15">
      <c r="C28" s="5" t="s">
        <v>98</v>
      </c>
      <c r="F28" s="304"/>
      <c r="G28" s="304"/>
      <c r="H28" s="19"/>
      <c r="I28" s="311"/>
      <c r="J28" s="181"/>
      <c r="K28" s="304"/>
      <c r="L28" s="44"/>
      <c r="M28" s="308"/>
      <c r="O28" s="5"/>
    </row>
    <row r="29" spans="2:15">
      <c r="C29" s="5" t="s">
        <v>69</v>
      </c>
      <c r="F29" s="304">
        <v>17.146000000000004</v>
      </c>
      <c r="G29" s="304"/>
      <c r="H29" s="19">
        <v>18.003300000000007</v>
      </c>
      <c r="I29" s="311"/>
      <c r="J29" s="19">
        <f>H29*0.2</f>
        <v>3.6006600000000013</v>
      </c>
      <c r="K29" s="313"/>
      <c r="L29" s="19">
        <f>H29+J29</f>
        <v>21.603960000000008</v>
      </c>
      <c r="M29" s="308"/>
      <c r="O29" s="5"/>
    </row>
    <row r="30" spans="2:15">
      <c r="F30" s="311"/>
      <c r="G30" s="311"/>
      <c r="H30" s="19"/>
      <c r="I30" s="311"/>
      <c r="K30" s="304"/>
      <c r="L30" s="44"/>
      <c r="M30" s="308"/>
      <c r="O30" s="5"/>
    </row>
    <row r="31" spans="2:15">
      <c r="C31" s="599" t="s">
        <v>5</v>
      </c>
      <c r="D31" s="599"/>
      <c r="F31" s="304"/>
      <c r="G31" s="304"/>
      <c r="H31" s="19"/>
      <c r="I31" s="304"/>
      <c r="J31" s="19" t="s">
        <v>0</v>
      </c>
      <c r="K31" s="304"/>
      <c r="L31" s="19"/>
      <c r="M31" s="308"/>
      <c r="O31" s="5"/>
    </row>
    <row r="32" spans="2:15">
      <c r="C32" s="169"/>
      <c r="F32" s="304"/>
      <c r="G32" s="304"/>
      <c r="H32" s="19"/>
      <c r="I32" s="304"/>
      <c r="K32" s="304"/>
      <c r="L32" s="19"/>
      <c r="M32" s="308"/>
      <c r="O32" s="5"/>
    </row>
    <row r="33" spans="3:15">
      <c r="C33" s="5" t="s">
        <v>4</v>
      </c>
      <c r="F33" s="304"/>
      <c r="G33" s="304"/>
      <c r="H33" s="19"/>
      <c r="I33" s="304"/>
      <c r="J33" s="19" t="s">
        <v>0</v>
      </c>
      <c r="K33" s="304"/>
      <c r="L33" s="19"/>
      <c r="M33" s="308"/>
      <c r="O33" s="5"/>
    </row>
    <row r="34" spans="3:15">
      <c r="D34" s="5" t="s">
        <v>3</v>
      </c>
      <c r="F34" s="304">
        <v>16.646000000000001</v>
      </c>
      <c r="G34" s="304"/>
      <c r="H34" s="19">
        <v>17.478300000000001</v>
      </c>
      <c r="I34" s="304"/>
      <c r="J34" s="19">
        <f>H34*0.2</f>
        <v>3.4956600000000004</v>
      </c>
      <c r="K34" s="304"/>
      <c r="L34" s="19">
        <f>H34+J34</f>
        <v>20.973960000000002</v>
      </c>
      <c r="M34" s="308"/>
      <c r="O34" s="5"/>
    </row>
    <row r="35" spans="3:15">
      <c r="F35" s="303"/>
      <c r="G35" s="303"/>
      <c r="I35" s="303"/>
      <c r="J35" s="19" t="s">
        <v>0</v>
      </c>
      <c r="K35" s="303"/>
      <c r="L35" s="5"/>
      <c r="M35" s="308"/>
      <c r="O35" s="5"/>
    </row>
    <row r="36" spans="3:15">
      <c r="C36" s="5" t="s">
        <v>2</v>
      </c>
      <c r="F36" s="305"/>
      <c r="G36" s="305"/>
      <c r="I36" s="305"/>
      <c r="J36" s="19">
        <v>0</v>
      </c>
      <c r="K36" s="304"/>
      <c r="L36" s="46" t="s">
        <v>1</v>
      </c>
      <c r="M36" s="308"/>
      <c r="O36" s="5"/>
    </row>
    <row r="37" spans="3:15">
      <c r="F37" s="303"/>
      <c r="G37" s="303"/>
      <c r="I37" s="303"/>
      <c r="J37" s="19" t="s">
        <v>0</v>
      </c>
      <c r="K37" s="303"/>
      <c r="L37" s="5"/>
      <c r="M37" s="308"/>
      <c r="O37" s="5"/>
    </row>
    <row r="38" spans="3:15">
      <c r="F38" s="131"/>
      <c r="G38" s="131"/>
      <c r="I38" s="131"/>
      <c r="K38" s="131"/>
      <c r="L38" s="5"/>
      <c r="M38" s="32"/>
      <c r="O38" s="5"/>
    </row>
    <row r="39" spans="3:15" ht="15.75">
      <c r="C39" s="39" t="s">
        <v>170</v>
      </c>
      <c r="E39" s="5"/>
      <c r="F39" s="95"/>
      <c r="G39" s="95"/>
      <c r="K39" s="95"/>
      <c r="M39" s="39"/>
      <c r="O39" s="5"/>
    </row>
    <row r="40" spans="3:15" ht="15.75">
      <c r="C40" s="206" t="s">
        <v>160</v>
      </c>
      <c r="H40" s="95"/>
      <c r="I40" s="95"/>
      <c r="K40" s="95"/>
      <c r="L40" s="95"/>
      <c r="M40" s="39"/>
      <c r="O40" s="5"/>
    </row>
    <row r="41" spans="3:15">
      <c r="O41" s="5"/>
    </row>
    <row r="42" spans="3:15">
      <c r="O42" s="5"/>
    </row>
    <row r="43" spans="3:15">
      <c r="O43" s="5"/>
    </row>
    <row r="44" spans="3:15">
      <c r="O44" s="5"/>
    </row>
    <row r="45" spans="3:15">
      <c r="O45" s="5"/>
    </row>
    <row r="46" spans="3:15">
      <c r="F46" s="5"/>
      <c r="G46" s="5"/>
      <c r="H46" s="5"/>
      <c r="I46" s="5"/>
      <c r="J46" s="5"/>
      <c r="K46" s="5"/>
      <c r="L46" s="5"/>
      <c r="O46" s="5"/>
    </row>
    <row r="47" spans="3:15">
      <c r="F47" s="5"/>
      <c r="G47" s="5"/>
      <c r="H47" s="5"/>
      <c r="I47" s="5"/>
      <c r="J47" s="5"/>
      <c r="K47" s="5"/>
      <c r="L47" s="5"/>
      <c r="O47" s="5"/>
    </row>
    <row r="48" spans="3:15">
      <c r="F48" s="5"/>
      <c r="G48" s="5"/>
      <c r="H48" s="5"/>
      <c r="I48" s="5"/>
      <c r="J48" s="5"/>
      <c r="K48" s="5"/>
      <c r="L48" s="5"/>
      <c r="O48" s="5"/>
    </row>
    <row r="49" spans="6:15">
      <c r="F49" s="5"/>
      <c r="G49" s="5"/>
      <c r="H49" s="5"/>
      <c r="I49" s="5"/>
      <c r="J49" s="5"/>
      <c r="K49" s="5"/>
      <c r="L49" s="5"/>
      <c r="O49" s="5"/>
    </row>
    <row r="50" spans="6:15">
      <c r="F50" s="5"/>
      <c r="G50" s="5"/>
      <c r="H50" s="5"/>
      <c r="I50" s="5"/>
      <c r="J50" s="5"/>
      <c r="K50" s="5"/>
      <c r="L50" s="5"/>
      <c r="O50" s="5"/>
    </row>
    <row r="51" spans="6:15">
      <c r="F51" s="5"/>
      <c r="G51" s="5"/>
      <c r="H51" s="5"/>
      <c r="I51" s="5"/>
      <c r="J51" s="5"/>
      <c r="K51" s="5"/>
      <c r="L51" s="5"/>
      <c r="O51" s="5"/>
    </row>
    <row r="52" spans="6:15">
      <c r="F52" s="5"/>
      <c r="G52" s="5"/>
      <c r="H52" s="5"/>
      <c r="I52" s="5"/>
      <c r="J52" s="5"/>
      <c r="K52" s="5"/>
      <c r="L52" s="5"/>
      <c r="O52" s="5"/>
    </row>
    <row r="53" spans="6:15">
      <c r="F53" s="5"/>
      <c r="G53" s="5"/>
      <c r="H53" s="5"/>
      <c r="I53" s="5"/>
      <c r="J53" s="5"/>
      <c r="K53" s="5"/>
      <c r="L53" s="5"/>
      <c r="O53" s="5"/>
    </row>
    <row r="54" spans="6:15">
      <c r="F54" s="5"/>
      <c r="G54" s="5"/>
      <c r="H54" s="5"/>
      <c r="I54" s="5"/>
      <c r="J54" s="5"/>
      <c r="K54" s="5"/>
      <c r="L54" s="5"/>
      <c r="O54" s="5"/>
    </row>
    <row r="55" spans="6:15">
      <c r="F55" s="5"/>
      <c r="G55" s="5"/>
      <c r="H55" s="5"/>
      <c r="I55" s="5"/>
      <c r="J55" s="5"/>
      <c r="K55" s="5"/>
      <c r="L55" s="5"/>
      <c r="O55" s="5"/>
    </row>
    <row r="56" spans="6:15">
      <c r="F56" s="5"/>
      <c r="G56" s="5"/>
      <c r="H56" s="5"/>
      <c r="I56" s="5"/>
      <c r="J56" s="5"/>
      <c r="K56" s="5"/>
      <c r="L56" s="5"/>
      <c r="O56" s="5"/>
    </row>
    <row r="57" spans="6:15">
      <c r="F57" s="5"/>
      <c r="G57" s="5"/>
      <c r="H57" s="5"/>
      <c r="I57" s="5"/>
      <c r="J57" s="5"/>
      <c r="K57" s="5"/>
      <c r="L57" s="5"/>
      <c r="O57" s="5"/>
    </row>
    <row r="58" spans="6:15">
      <c r="F58" s="5"/>
      <c r="G58" s="5"/>
      <c r="H58" s="5"/>
      <c r="I58" s="5"/>
      <c r="J58" s="5"/>
      <c r="K58" s="5"/>
      <c r="L58" s="5"/>
      <c r="O58" s="5"/>
    </row>
    <row r="59" spans="6:15">
      <c r="F59" s="5"/>
      <c r="G59" s="5"/>
      <c r="H59" s="5"/>
      <c r="I59" s="5"/>
      <c r="J59" s="5"/>
      <c r="K59" s="5"/>
      <c r="L59" s="5"/>
      <c r="O59" s="5"/>
    </row>
    <row r="60" spans="6:15">
      <c r="F60" s="5"/>
      <c r="G60" s="5"/>
      <c r="H60" s="5"/>
      <c r="I60" s="5"/>
      <c r="J60" s="5"/>
      <c r="K60" s="5"/>
      <c r="L60" s="5"/>
      <c r="O60" s="5"/>
    </row>
    <row r="61" spans="6:15">
      <c r="F61" s="5"/>
      <c r="G61" s="5"/>
      <c r="H61" s="5"/>
      <c r="I61" s="5"/>
      <c r="J61" s="5"/>
      <c r="K61" s="5"/>
      <c r="L61" s="5"/>
      <c r="O61" s="5"/>
    </row>
    <row r="62" spans="6:15">
      <c r="F62" s="5"/>
      <c r="G62" s="5"/>
      <c r="H62" s="5"/>
      <c r="I62" s="5"/>
      <c r="J62" s="5"/>
      <c r="K62" s="5"/>
      <c r="L62" s="5"/>
      <c r="O62" s="5"/>
    </row>
    <row r="63" spans="6:15">
      <c r="F63" s="5"/>
      <c r="G63" s="5"/>
      <c r="H63" s="5"/>
      <c r="I63" s="5"/>
      <c r="J63" s="5"/>
      <c r="K63" s="5"/>
      <c r="L63" s="5"/>
      <c r="O63" s="5"/>
    </row>
    <row r="64" spans="6:15">
      <c r="F64" s="5"/>
      <c r="G64" s="5"/>
      <c r="H64" s="5"/>
      <c r="I64" s="5"/>
      <c r="J64" s="5"/>
      <c r="K64" s="5"/>
      <c r="L64" s="5"/>
      <c r="O64" s="5"/>
    </row>
    <row r="65" spans="6:15">
      <c r="F65" s="5"/>
      <c r="G65" s="5"/>
      <c r="H65" s="5"/>
      <c r="I65" s="5"/>
      <c r="J65" s="5"/>
      <c r="K65" s="5"/>
      <c r="L65" s="5"/>
      <c r="O65" s="5"/>
    </row>
    <row r="66" spans="6:15">
      <c r="F66" s="5"/>
      <c r="G66" s="5"/>
      <c r="H66" s="5"/>
      <c r="I66" s="5"/>
      <c r="J66" s="5"/>
      <c r="K66" s="5"/>
      <c r="L66" s="5"/>
      <c r="O66" s="5"/>
    </row>
    <row r="67" spans="6:15">
      <c r="F67" s="5"/>
      <c r="G67" s="5"/>
      <c r="H67" s="5"/>
      <c r="I67" s="5"/>
      <c r="J67" s="5"/>
      <c r="K67" s="5"/>
      <c r="L67" s="5"/>
      <c r="O67" s="5"/>
    </row>
    <row r="68" spans="6:15">
      <c r="F68" s="5"/>
      <c r="G68" s="5"/>
      <c r="H68" s="5"/>
      <c r="I68" s="5"/>
      <c r="J68" s="5"/>
      <c r="K68" s="5"/>
      <c r="L68" s="5"/>
      <c r="O68" s="5"/>
    </row>
    <row r="69" spans="6:15">
      <c r="F69" s="5"/>
      <c r="G69" s="5"/>
      <c r="H69" s="5"/>
      <c r="I69" s="5"/>
      <c r="J69" s="5"/>
      <c r="K69" s="5"/>
      <c r="L69" s="5"/>
      <c r="O69" s="5"/>
    </row>
    <row r="70" spans="6:15">
      <c r="F70" s="5"/>
      <c r="G70" s="5"/>
      <c r="H70" s="5"/>
      <c r="I70" s="5"/>
      <c r="J70" s="5"/>
      <c r="K70" s="5"/>
      <c r="L70" s="5"/>
      <c r="O70" s="5"/>
    </row>
    <row r="71" spans="6:15">
      <c r="F71" s="5"/>
      <c r="G71" s="5"/>
      <c r="H71" s="5"/>
      <c r="I71" s="5"/>
      <c r="J71" s="5"/>
      <c r="K71" s="5"/>
      <c r="L71" s="5"/>
      <c r="O71" s="5"/>
    </row>
    <row r="72" spans="6:15">
      <c r="F72" s="5"/>
      <c r="G72" s="5"/>
      <c r="H72" s="5"/>
      <c r="I72" s="5"/>
      <c r="J72" s="5"/>
      <c r="K72" s="5"/>
      <c r="L72" s="5"/>
      <c r="O72" s="5"/>
    </row>
    <row r="73" spans="6:15">
      <c r="F73" s="5"/>
      <c r="G73" s="5"/>
      <c r="H73" s="5"/>
      <c r="I73" s="5"/>
      <c r="J73" s="5"/>
      <c r="K73" s="5"/>
      <c r="L73" s="5"/>
      <c r="O73" s="5"/>
    </row>
    <row r="74" spans="6:15">
      <c r="F74" s="5"/>
      <c r="G74" s="5"/>
      <c r="H74" s="5"/>
      <c r="I74" s="5"/>
      <c r="J74" s="5"/>
      <c r="K74" s="5"/>
      <c r="L74" s="5"/>
      <c r="O74" s="5"/>
    </row>
    <row r="75" spans="6:15">
      <c r="F75" s="5"/>
      <c r="G75" s="5"/>
      <c r="H75" s="5"/>
      <c r="I75" s="5"/>
      <c r="J75" s="5"/>
      <c r="K75" s="5"/>
      <c r="L75" s="5"/>
      <c r="O75" s="5"/>
    </row>
    <row r="76" spans="6:15">
      <c r="F76" s="5"/>
      <c r="G76" s="5"/>
      <c r="H76" s="5"/>
      <c r="I76" s="5"/>
      <c r="J76" s="5"/>
      <c r="K76" s="5"/>
      <c r="L76" s="5"/>
      <c r="O76" s="5"/>
    </row>
    <row r="77" spans="6:15">
      <c r="F77" s="5"/>
      <c r="G77" s="5"/>
      <c r="H77" s="5"/>
      <c r="I77" s="5"/>
      <c r="J77" s="5"/>
      <c r="K77" s="5"/>
      <c r="L77" s="5"/>
      <c r="O77" s="5"/>
    </row>
    <row r="78" spans="6:15">
      <c r="K78" s="5"/>
      <c r="L78" s="5"/>
      <c r="O78" s="5"/>
    </row>
    <row r="79" spans="6:15">
      <c r="K79" s="5"/>
      <c r="L79" s="5"/>
      <c r="O79" s="5"/>
    </row>
    <row r="80" spans="6:15">
      <c r="K80" s="5"/>
      <c r="L80" s="5"/>
      <c r="O80" s="5"/>
    </row>
    <row r="81" spans="5:15">
      <c r="K81" s="5"/>
      <c r="L81" s="5"/>
      <c r="O81" s="5"/>
    </row>
    <row r="82" spans="5:15">
      <c r="K82" s="5"/>
      <c r="L82" s="5"/>
      <c r="O82" s="5"/>
    </row>
    <row r="83" spans="5:15">
      <c r="K83" s="5"/>
      <c r="L83" s="5"/>
      <c r="O83" s="5"/>
    </row>
    <row r="84" spans="5:15">
      <c r="K84" s="5"/>
      <c r="L84" s="5"/>
      <c r="O84" s="5"/>
    </row>
    <row r="85" spans="5:15">
      <c r="J85" s="48"/>
      <c r="K85" s="5"/>
      <c r="L85" s="5"/>
      <c r="O85" s="5"/>
    </row>
    <row r="86" spans="5:15">
      <c r="J86" s="48"/>
      <c r="K86" s="5"/>
      <c r="L86" s="5"/>
      <c r="O86" s="5"/>
    </row>
    <row r="87" spans="5:15">
      <c r="J87" s="48"/>
      <c r="K87" s="5"/>
      <c r="L87" s="5"/>
      <c r="O87" s="5"/>
    </row>
    <row r="88" spans="5:15">
      <c r="J88" s="48"/>
      <c r="K88" s="5"/>
      <c r="L88" s="5"/>
      <c r="O88" s="5"/>
    </row>
    <row r="89" spans="5:15">
      <c r="J89" s="48"/>
      <c r="K89" s="5"/>
      <c r="L89" s="5"/>
      <c r="O89" s="5"/>
    </row>
    <row r="90" spans="5:15">
      <c r="J90" s="48"/>
      <c r="K90" s="5"/>
      <c r="L90" s="5"/>
      <c r="O90" s="5"/>
    </row>
    <row r="91" spans="5:15">
      <c r="J91" s="48"/>
      <c r="K91" s="5"/>
      <c r="L91" s="5"/>
      <c r="O91" s="5"/>
    </row>
    <row r="92" spans="5:15">
      <c r="J92" s="48"/>
      <c r="K92" s="5"/>
      <c r="L92" s="5"/>
      <c r="O92" s="5"/>
    </row>
    <row r="96" spans="5:15">
      <c r="E96" s="5"/>
      <c r="F96" s="5"/>
      <c r="G96" s="5"/>
      <c r="H96" s="5"/>
      <c r="I96" s="5"/>
      <c r="J96" s="48"/>
      <c r="K96" s="5"/>
      <c r="L96" s="5"/>
      <c r="O96" s="5"/>
    </row>
    <row r="97" spans="10:10" s="5" customFormat="1">
      <c r="J97" s="48"/>
    </row>
    <row r="98" spans="10:10" s="5" customFormat="1">
      <c r="J98" s="48"/>
    </row>
    <row r="102" spans="10:10" s="5" customFormat="1">
      <c r="J102" s="48"/>
    </row>
    <row r="108" spans="10:10" s="5" customFormat="1">
      <c r="J108" s="48"/>
    </row>
    <row r="109" spans="10:10" s="5" customFormat="1">
      <c r="J109" s="48"/>
    </row>
    <row r="110" spans="10:10" s="5" customFormat="1">
      <c r="J110" s="48"/>
    </row>
    <row r="111" spans="10:10" s="5" customFormat="1">
      <c r="J111" s="48"/>
    </row>
    <row r="112" spans="10:10" s="5" customFormat="1">
      <c r="J112" s="48"/>
    </row>
    <row r="114" spans="10:10" s="5" customFormat="1">
      <c r="J114" s="48"/>
    </row>
    <row r="115" spans="10:10" s="5" customFormat="1">
      <c r="J115" s="48"/>
    </row>
    <row r="116" spans="10:10" s="5" customFormat="1">
      <c r="J116" s="48"/>
    </row>
    <row r="117" spans="10:10" s="5" customFormat="1">
      <c r="J117" s="48"/>
    </row>
    <row r="118" spans="10:10" s="5" customFormat="1">
      <c r="J118" s="48"/>
    </row>
    <row r="119" spans="10:10" s="5" customFormat="1">
      <c r="J119" s="48"/>
    </row>
    <row r="120" spans="10:10" s="5" customFormat="1">
      <c r="J120" s="48"/>
    </row>
    <row r="121" spans="10:10" s="5" customFormat="1">
      <c r="J121" s="48"/>
    </row>
    <row r="122" spans="10:10" s="5" customFormat="1">
      <c r="J122" s="48"/>
    </row>
    <row r="123" spans="10:10" s="5" customFormat="1">
      <c r="J123" s="48"/>
    </row>
    <row r="124" spans="10:10" s="5" customFormat="1">
      <c r="J124" s="48"/>
    </row>
    <row r="125" spans="10:10" s="5" customFormat="1">
      <c r="J125" s="48"/>
    </row>
    <row r="126" spans="10:10" s="5" customFormat="1">
      <c r="J126" s="48"/>
    </row>
    <row r="127" spans="10:10" s="5" customFormat="1">
      <c r="J127" s="48"/>
    </row>
    <row r="128" spans="10:10" s="5" customFormat="1">
      <c r="J128" s="48"/>
    </row>
    <row r="129" spans="10:10" s="5" customFormat="1">
      <c r="J129" s="48"/>
    </row>
    <row r="130" spans="10:10" s="5" customFormat="1">
      <c r="J130" s="48"/>
    </row>
  </sheetData>
  <mergeCells count="1">
    <mergeCell ref="C31:D31"/>
  </mergeCells>
  <phoneticPr fontId="3" type="noConversion"/>
  <hyperlinks>
    <hyperlink ref="C40" r:id="rId1" xr:uid="{00000000-0004-0000-0200-000000000000}"/>
  </hyperlinks>
  <printOptions horizontalCentered="1"/>
  <pageMargins left="0.74803149606299213" right="0.74803149606299213" top="0.98425196850393704" bottom="0.98425196850393704" header="0.51181102362204722" footer="0.51181102362204722"/>
  <pageSetup paperSize="9" scale="68" firstPageNumber="80" orientation="landscape" useFirstPageNumber="1" r:id="rId2"/>
  <headerFooter alignWithMargins="0">
    <oddFooter>&amp;C&amp;"Gill Sans MT Light,Regular"Page 12.3</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pageSetUpPr fitToPage="1"/>
  </sheetPr>
  <dimension ref="B2:R58"/>
  <sheetViews>
    <sheetView showGridLines="0" topLeftCell="B35" zoomScale="86" zoomScaleNormal="86" zoomScaleSheetLayoutView="85" workbookViewId="0">
      <selection activeCell="N46" sqref="N46"/>
    </sheetView>
  </sheetViews>
  <sheetFormatPr defaultColWidth="9.140625" defaultRowHeight="15"/>
  <cols>
    <col min="1" max="1" width="1.85546875" style="5" customWidth="1"/>
    <col min="2" max="2" width="57.28515625" style="5" customWidth="1"/>
    <col min="3" max="3" width="2.28515625" style="5" hidden="1" customWidth="1"/>
    <col min="4" max="4" width="18.85546875" style="5" hidden="1" customWidth="1"/>
    <col min="5" max="5" width="26.7109375" style="5" hidden="1" customWidth="1"/>
    <col min="6" max="6" width="24.5703125" style="5" hidden="1" customWidth="1"/>
    <col min="7" max="7" width="2.28515625" style="5" customWidth="1"/>
    <col min="8" max="8" width="17.7109375" style="5" customWidth="1"/>
    <col min="9" max="9" width="23.85546875" style="5" customWidth="1"/>
    <col min="10" max="10" width="22.85546875" style="5" customWidth="1"/>
    <col min="11" max="11" width="2.28515625" style="5" customWidth="1"/>
    <col min="12" max="12" width="17.7109375" style="5" customWidth="1"/>
    <col min="13" max="13" width="23.85546875" style="5" customWidth="1"/>
    <col min="14" max="14" width="22.85546875" style="5" customWidth="1"/>
    <col min="15" max="15" width="5.7109375" style="5" customWidth="1"/>
    <col min="16" max="16" width="48.28515625" style="5" bestFit="1" customWidth="1"/>
    <col min="17" max="18" width="9.5703125" style="5" bestFit="1" customWidth="1"/>
    <col min="19" max="16384" width="9.140625" style="5"/>
  </cols>
  <sheetData>
    <row r="2" spans="2:14" s="53" customFormat="1" ht="20.25">
      <c r="B2" s="432" t="s">
        <v>839</v>
      </c>
      <c r="I2" s="42"/>
      <c r="M2" s="42" t="s">
        <v>169</v>
      </c>
    </row>
    <row r="3" spans="2:14">
      <c r="G3" s="53"/>
      <c r="K3" s="53"/>
    </row>
    <row r="4" spans="2:14" ht="22.5" customHeight="1">
      <c r="D4" s="601" t="s">
        <v>298</v>
      </c>
      <c r="E4" s="601"/>
      <c r="F4" s="601"/>
      <c r="G4" s="53"/>
      <c r="H4" s="601" t="s">
        <v>291</v>
      </c>
      <c r="I4" s="601"/>
      <c r="J4" s="601"/>
      <c r="K4" s="53"/>
      <c r="L4" s="601" t="s">
        <v>844</v>
      </c>
      <c r="M4" s="601"/>
      <c r="N4" s="601"/>
    </row>
    <row r="5" spans="2:14" s="321" customFormat="1" ht="31.5">
      <c r="B5" s="320" t="s">
        <v>403</v>
      </c>
      <c r="C5" s="312"/>
      <c r="D5" s="274" t="s">
        <v>137</v>
      </c>
      <c r="E5" s="274" t="s">
        <v>138</v>
      </c>
      <c r="F5" s="274" t="s">
        <v>382</v>
      </c>
      <c r="G5" s="221"/>
      <c r="H5" s="274" t="s">
        <v>137</v>
      </c>
      <c r="I5" s="274" t="s">
        <v>138</v>
      </c>
      <c r="J5" s="274" t="s">
        <v>382</v>
      </c>
      <c r="K5" s="483"/>
      <c r="L5" s="274" t="s">
        <v>137</v>
      </c>
      <c r="M5" s="274" t="s">
        <v>138</v>
      </c>
      <c r="N5" s="274" t="s">
        <v>382</v>
      </c>
    </row>
    <row r="6" spans="2:14">
      <c r="B6" s="270" t="s">
        <v>139</v>
      </c>
      <c r="D6" s="262" t="s">
        <v>372</v>
      </c>
      <c r="E6" s="262" t="s">
        <v>373</v>
      </c>
      <c r="F6" s="262" t="s">
        <v>374</v>
      </c>
      <c r="G6" s="53"/>
      <c r="H6" s="262" t="s">
        <v>450</v>
      </c>
      <c r="I6" s="262" t="s">
        <v>636</v>
      </c>
      <c r="J6" s="262" t="s">
        <v>456</v>
      </c>
      <c r="K6" s="53"/>
      <c r="L6" s="262" t="s">
        <v>887</v>
      </c>
      <c r="M6" s="262" t="s">
        <v>893</v>
      </c>
      <c r="N6" s="262" t="s">
        <v>894</v>
      </c>
    </row>
    <row r="7" spans="2:14">
      <c r="B7" s="228" t="s">
        <v>366</v>
      </c>
      <c r="D7" s="262" t="s">
        <v>378</v>
      </c>
      <c r="E7" s="262" t="s">
        <v>374</v>
      </c>
      <c r="F7" s="262" t="s">
        <v>383</v>
      </c>
      <c r="G7" s="53"/>
      <c r="H7" s="262" t="s">
        <v>455</v>
      </c>
      <c r="I7" s="262" t="s">
        <v>456</v>
      </c>
      <c r="J7" s="262" t="s">
        <v>459</v>
      </c>
      <c r="K7" s="53"/>
      <c r="L7" s="262" t="s">
        <v>890</v>
      </c>
      <c r="M7" s="262" t="s">
        <v>894</v>
      </c>
      <c r="N7" s="262" t="s">
        <v>888</v>
      </c>
    </row>
    <row r="8" spans="2:14" ht="30">
      <c r="B8" s="228" t="s">
        <v>367</v>
      </c>
      <c r="D8" s="262" t="s">
        <v>379</v>
      </c>
      <c r="E8" s="262" t="s">
        <v>375</v>
      </c>
      <c r="F8" s="262" t="s">
        <v>384</v>
      </c>
      <c r="G8" s="53"/>
      <c r="H8" s="262" t="s">
        <v>451</v>
      </c>
      <c r="I8" s="262" t="s">
        <v>453</v>
      </c>
      <c r="J8" s="262" t="s">
        <v>460</v>
      </c>
      <c r="K8" s="53"/>
      <c r="L8" s="262" t="s">
        <v>889</v>
      </c>
      <c r="M8" s="262" t="s">
        <v>895</v>
      </c>
      <c r="N8" s="262" t="s">
        <v>901</v>
      </c>
    </row>
    <row r="9" spans="2:14" ht="30">
      <c r="B9" s="228" t="s">
        <v>368</v>
      </c>
      <c r="D9" s="262" t="s">
        <v>380</v>
      </c>
      <c r="E9" s="262" t="s">
        <v>376</v>
      </c>
      <c r="F9" s="262" t="s">
        <v>385</v>
      </c>
      <c r="G9" s="53"/>
      <c r="H9" s="262" t="s">
        <v>452</v>
      </c>
      <c r="I9" s="262" t="s">
        <v>457</v>
      </c>
      <c r="J9" s="262" t="s">
        <v>461</v>
      </c>
      <c r="K9" s="53"/>
      <c r="L9" s="262" t="s">
        <v>891</v>
      </c>
      <c r="M9" s="262" t="s">
        <v>900</v>
      </c>
      <c r="N9" s="262" t="s">
        <v>902</v>
      </c>
    </row>
    <row r="10" spans="2:14" ht="30">
      <c r="B10" s="228" t="s">
        <v>369</v>
      </c>
      <c r="D10" s="262" t="s">
        <v>381</v>
      </c>
      <c r="E10" s="262" t="s">
        <v>377</v>
      </c>
      <c r="F10" s="262" t="s">
        <v>386</v>
      </c>
      <c r="G10" s="53"/>
      <c r="H10" s="262" t="s">
        <v>454</v>
      </c>
      <c r="I10" s="262" t="s">
        <v>458</v>
      </c>
      <c r="J10" s="262" t="s">
        <v>462</v>
      </c>
      <c r="K10" s="53"/>
      <c r="L10" s="262" t="s">
        <v>892</v>
      </c>
      <c r="M10" s="262" t="s">
        <v>896</v>
      </c>
      <c r="N10" s="262" t="s">
        <v>903</v>
      </c>
    </row>
    <row r="11" spans="2:14">
      <c r="B11" s="228" t="s">
        <v>370</v>
      </c>
      <c r="D11" s="262" t="s">
        <v>371</v>
      </c>
      <c r="E11" s="262" t="s">
        <v>371</v>
      </c>
      <c r="F11" s="262" t="s">
        <v>371</v>
      </c>
      <c r="G11" s="53"/>
      <c r="H11" s="262" t="s">
        <v>371</v>
      </c>
      <c r="I11" s="262" t="s">
        <v>371</v>
      </c>
      <c r="J11" s="262" t="s">
        <v>371</v>
      </c>
      <c r="K11" s="53"/>
      <c r="L11" s="262" t="s">
        <v>371</v>
      </c>
      <c r="M11" s="262" t="s">
        <v>371</v>
      </c>
      <c r="N11" s="262" t="s">
        <v>371</v>
      </c>
    </row>
    <row r="12" spans="2:14" ht="15.95" customHeight="1">
      <c r="B12" s="600" t="s">
        <v>448</v>
      </c>
      <c r="C12" s="600"/>
      <c r="D12" s="600"/>
      <c r="E12" s="600"/>
      <c r="F12" s="600"/>
      <c r="G12" s="53"/>
      <c r="H12" s="602" t="s">
        <v>448</v>
      </c>
      <c r="I12" s="602"/>
      <c r="J12" s="602"/>
      <c r="K12" s="53"/>
      <c r="L12" s="602" t="s">
        <v>448</v>
      </c>
      <c r="M12" s="602"/>
      <c r="N12" s="602"/>
    </row>
    <row r="13" spans="2:14" ht="30.95" customHeight="1">
      <c r="B13" s="263"/>
      <c r="C13" s="263"/>
      <c r="D13" s="259"/>
      <c r="E13" s="259"/>
      <c r="F13" s="32"/>
      <c r="H13" s="259"/>
      <c r="I13" s="259"/>
      <c r="J13" s="32"/>
      <c r="L13" s="259"/>
      <c r="M13" s="259"/>
      <c r="N13" s="32"/>
    </row>
    <row r="14" spans="2:14" ht="15.75">
      <c r="B14" s="260" t="s">
        <v>402</v>
      </c>
      <c r="C14" s="263"/>
      <c r="D14" s="259"/>
      <c r="E14" s="259"/>
      <c r="F14" s="259"/>
      <c r="H14" s="259"/>
      <c r="I14" s="259"/>
      <c r="J14" s="259"/>
      <c r="L14" s="259"/>
      <c r="M14" s="259"/>
      <c r="N14" s="259"/>
    </row>
    <row r="15" spans="2:14" s="312" customFormat="1" ht="31.5">
      <c r="B15" s="320" t="s">
        <v>662</v>
      </c>
      <c r="C15" s="263"/>
      <c r="D15" s="274" t="s">
        <v>137</v>
      </c>
      <c r="E15" s="274" t="s">
        <v>138</v>
      </c>
      <c r="F15" s="274" t="s">
        <v>382</v>
      </c>
      <c r="H15" s="274" t="s">
        <v>137</v>
      </c>
      <c r="I15" s="274" t="s">
        <v>138</v>
      </c>
      <c r="J15" s="274" t="s">
        <v>382</v>
      </c>
      <c r="L15" s="274" t="s">
        <v>137</v>
      </c>
      <c r="M15" s="274" t="s">
        <v>138</v>
      </c>
      <c r="N15" s="274" t="s">
        <v>382</v>
      </c>
    </row>
    <row r="16" spans="2:14" s="312" customFormat="1" ht="45">
      <c r="B16" s="487" t="s">
        <v>897</v>
      </c>
      <c r="C16" s="486"/>
      <c r="D16" s="274"/>
      <c r="E16" s="274"/>
      <c r="F16" s="274"/>
      <c r="H16" s="274"/>
      <c r="I16" s="274"/>
      <c r="J16" s="274"/>
      <c r="L16" s="547" t="s">
        <v>898</v>
      </c>
      <c r="M16" s="262" t="s">
        <v>899</v>
      </c>
      <c r="N16" s="262" t="s">
        <v>899</v>
      </c>
    </row>
    <row r="17" spans="2:18">
      <c r="B17" s="487" t="s">
        <v>904</v>
      </c>
      <c r="C17" s="263"/>
      <c r="D17" s="262" t="s">
        <v>387</v>
      </c>
      <c r="E17" s="262" t="s">
        <v>388</v>
      </c>
      <c r="F17" s="262" t="s">
        <v>371</v>
      </c>
      <c r="H17" s="262" t="s">
        <v>453</v>
      </c>
      <c r="I17" s="262" t="s">
        <v>463</v>
      </c>
      <c r="J17" s="262" t="s">
        <v>371</v>
      </c>
      <c r="L17" s="262" t="s">
        <v>917</v>
      </c>
      <c r="M17" s="262" t="s">
        <v>908</v>
      </c>
      <c r="N17" s="262" t="s">
        <v>909</v>
      </c>
    </row>
    <row r="18" spans="2:18" ht="30">
      <c r="B18" s="487" t="s">
        <v>905</v>
      </c>
      <c r="C18" s="486"/>
      <c r="D18" s="262" t="s">
        <v>387</v>
      </c>
      <c r="E18" s="262" t="s">
        <v>388</v>
      </c>
      <c r="F18" s="262" t="s">
        <v>371</v>
      </c>
      <c r="H18" s="262" t="s">
        <v>453</v>
      </c>
      <c r="I18" s="262" t="s">
        <v>463</v>
      </c>
      <c r="J18" s="262" t="s">
        <v>371</v>
      </c>
      <c r="L18" s="262" t="s">
        <v>910</v>
      </c>
      <c r="M18" s="262" t="s">
        <v>911</v>
      </c>
      <c r="N18" s="262" t="s">
        <v>918</v>
      </c>
    </row>
    <row r="19" spans="2:18" ht="30">
      <c r="B19" s="487" t="s">
        <v>906</v>
      </c>
      <c r="C19" s="486"/>
      <c r="D19" s="262" t="s">
        <v>371</v>
      </c>
      <c r="E19" s="262" t="s">
        <v>371</v>
      </c>
      <c r="F19" s="262" t="s">
        <v>371</v>
      </c>
      <c r="H19" s="262" t="s">
        <v>371</v>
      </c>
      <c r="I19" s="262" t="s">
        <v>371</v>
      </c>
      <c r="J19" s="262" t="s">
        <v>371</v>
      </c>
      <c r="L19" s="262" t="s">
        <v>912</v>
      </c>
      <c r="M19" s="262" t="s">
        <v>913</v>
      </c>
      <c r="N19" s="262" t="s">
        <v>914</v>
      </c>
    </row>
    <row r="20" spans="2:18">
      <c r="B20" s="228" t="s">
        <v>907</v>
      </c>
      <c r="C20" s="263"/>
      <c r="D20" s="262" t="s">
        <v>371</v>
      </c>
      <c r="E20" s="262" t="s">
        <v>371</v>
      </c>
      <c r="F20" s="262" t="s">
        <v>371</v>
      </c>
      <c r="H20" s="262" t="s">
        <v>371</v>
      </c>
      <c r="I20" s="262" t="s">
        <v>371</v>
      </c>
      <c r="J20" s="262" t="s">
        <v>371</v>
      </c>
      <c r="L20" s="262" t="s">
        <v>371</v>
      </c>
      <c r="M20" s="262" t="s">
        <v>371</v>
      </c>
      <c r="N20" s="262" t="s">
        <v>371</v>
      </c>
    </row>
    <row r="21" spans="2:18" ht="15" customHeight="1">
      <c r="B21" s="263" t="s">
        <v>448</v>
      </c>
      <c r="C21" s="263"/>
      <c r="D21" s="263"/>
      <c r="E21" s="263"/>
      <c r="F21" s="263"/>
      <c r="G21" s="32"/>
      <c r="H21" s="272" t="s">
        <v>448</v>
      </c>
      <c r="I21" s="271"/>
      <c r="J21" s="271"/>
      <c r="K21" s="32"/>
      <c r="L21" s="272" t="s">
        <v>448</v>
      </c>
      <c r="M21" s="484"/>
      <c r="N21" s="484"/>
    </row>
    <row r="22" spans="2:18" ht="30.95" customHeight="1">
      <c r="B22" s="263"/>
      <c r="C22" s="263"/>
      <c r="D22" s="259"/>
      <c r="E22" s="259"/>
      <c r="H22" s="259"/>
      <c r="I22" s="259"/>
      <c r="L22" s="259"/>
      <c r="M22" s="259"/>
    </row>
    <row r="23" spans="2:18" s="312" customFormat="1" ht="31.5">
      <c r="B23" s="320" t="s">
        <v>389</v>
      </c>
      <c r="C23" s="263"/>
      <c r="D23" s="274" t="s">
        <v>137</v>
      </c>
      <c r="E23" s="274" t="s">
        <v>138</v>
      </c>
      <c r="F23" s="274" t="s">
        <v>382</v>
      </c>
      <c r="H23" s="274" t="s">
        <v>137</v>
      </c>
      <c r="I23" s="274" t="s">
        <v>138</v>
      </c>
      <c r="J23" s="274" t="s">
        <v>382</v>
      </c>
      <c r="L23" s="274" t="s">
        <v>137</v>
      </c>
      <c r="M23" s="274" t="s">
        <v>138</v>
      </c>
      <c r="N23" s="274" t="s">
        <v>382</v>
      </c>
    </row>
    <row r="24" spans="2:18">
      <c r="B24" s="228" t="s">
        <v>390</v>
      </c>
      <c r="C24" s="263"/>
      <c r="D24" s="262" t="s">
        <v>396</v>
      </c>
      <c r="E24" s="262" t="s">
        <v>396</v>
      </c>
      <c r="F24" s="262" t="s">
        <v>396</v>
      </c>
      <c r="H24" s="262" t="s">
        <v>396</v>
      </c>
      <c r="I24" s="262" t="s">
        <v>396</v>
      </c>
      <c r="J24" s="262" t="s">
        <v>396</v>
      </c>
      <c r="L24" s="262" t="s">
        <v>396</v>
      </c>
      <c r="M24" s="262" t="s">
        <v>396</v>
      </c>
      <c r="N24" s="262" t="s">
        <v>396</v>
      </c>
    </row>
    <row r="25" spans="2:18" ht="30">
      <c r="B25" s="228" t="s">
        <v>391</v>
      </c>
      <c r="C25" s="263"/>
      <c r="D25" s="262" t="s">
        <v>397</v>
      </c>
      <c r="E25" s="262" t="s">
        <v>398</v>
      </c>
      <c r="F25" s="262" t="s">
        <v>399</v>
      </c>
      <c r="H25" s="262" t="s">
        <v>464</v>
      </c>
      <c r="I25" s="262" t="s">
        <v>465</v>
      </c>
      <c r="J25" s="262" t="s">
        <v>466</v>
      </c>
      <c r="L25" s="262" t="s">
        <v>919</v>
      </c>
      <c r="M25" s="262" t="s">
        <v>920</v>
      </c>
      <c r="N25" s="262" t="s">
        <v>915</v>
      </c>
      <c r="P25" s="546"/>
      <c r="Q25" s="546"/>
      <c r="R25" s="546"/>
    </row>
    <row r="26" spans="2:18" ht="30">
      <c r="B26" s="228" t="s">
        <v>392</v>
      </c>
      <c r="C26" s="263"/>
      <c r="D26" s="262" t="s">
        <v>398</v>
      </c>
      <c r="E26" s="262" t="s">
        <v>399</v>
      </c>
      <c r="F26" s="262" t="s">
        <v>400</v>
      </c>
      <c r="H26" s="262" t="s">
        <v>465</v>
      </c>
      <c r="I26" s="262" t="s">
        <v>466</v>
      </c>
      <c r="J26" s="262" t="s">
        <v>172</v>
      </c>
      <c r="L26" s="262" t="s">
        <v>920</v>
      </c>
      <c r="M26" s="262" t="s">
        <v>915</v>
      </c>
      <c r="N26" s="262" t="s">
        <v>921</v>
      </c>
      <c r="P26" s="546"/>
      <c r="Q26" s="546"/>
      <c r="R26" s="546"/>
    </row>
    <row r="27" spans="2:18">
      <c r="B27" s="228" t="s">
        <v>393</v>
      </c>
      <c r="C27" s="263"/>
      <c r="D27" s="262" t="s">
        <v>398</v>
      </c>
      <c r="E27" s="262" t="s">
        <v>399</v>
      </c>
      <c r="F27" s="262" t="s">
        <v>400</v>
      </c>
      <c r="H27" s="262" t="s">
        <v>465</v>
      </c>
      <c r="I27" s="262" t="s">
        <v>466</v>
      </c>
      <c r="J27" s="262" t="s">
        <v>172</v>
      </c>
      <c r="L27" s="262" t="s">
        <v>920</v>
      </c>
      <c r="M27" s="262" t="s">
        <v>915</v>
      </c>
      <c r="N27" s="262" t="s">
        <v>921</v>
      </c>
      <c r="P27" s="546"/>
      <c r="Q27" s="546"/>
      <c r="R27" s="546"/>
    </row>
    <row r="28" spans="2:18">
      <c r="B28" s="228" t="s">
        <v>394</v>
      </c>
      <c r="C28" s="263"/>
      <c r="D28" s="262" t="s">
        <v>399</v>
      </c>
      <c r="E28" s="262" t="s">
        <v>400</v>
      </c>
      <c r="F28" s="262" t="s">
        <v>401</v>
      </c>
      <c r="H28" s="262" t="s">
        <v>466</v>
      </c>
      <c r="I28" s="262" t="s">
        <v>172</v>
      </c>
      <c r="J28" s="262" t="s">
        <v>467</v>
      </c>
      <c r="L28" s="262" t="s">
        <v>915</v>
      </c>
      <c r="M28" s="262" t="s">
        <v>921</v>
      </c>
      <c r="N28" s="262" t="s">
        <v>916</v>
      </c>
      <c r="P28" s="546"/>
      <c r="Q28" s="546"/>
      <c r="R28" s="546"/>
    </row>
    <row r="29" spans="2:18">
      <c r="B29" s="228" t="s">
        <v>395</v>
      </c>
      <c r="C29" s="263"/>
      <c r="D29" s="262" t="s">
        <v>371</v>
      </c>
      <c r="E29" s="262" t="s">
        <v>371</v>
      </c>
      <c r="F29" s="262" t="s">
        <v>371</v>
      </c>
      <c r="H29" s="262" t="s">
        <v>371</v>
      </c>
      <c r="I29" s="262" t="s">
        <v>371</v>
      </c>
      <c r="J29" s="262" t="s">
        <v>371</v>
      </c>
      <c r="L29" s="262" t="s">
        <v>371</v>
      </c>
      <c r="M29" s="262" t="s">
        <v>371</v>
      </c>
      <c r="N29" s="262" t="s">
        <v>371</v>
      </c>
    </row>
    <row r="30" spans="2:18" s="32" customFormat="1" ht="15.75" customHeight="1">
      <c r="B30" s="263" t="s">
        <v>449</v>
      </c>
      <c r="C30" s="263"/>
      <c r="D30" s="263"/>
      <c r="E30" s="263"/>
      <c r="F30" s="263"/>
      <c r="H30" s="602" t="s">
        <v>449</v>
      </c>
      <c r="I30" s="602"/>
      <c r="J30" s="602"/>
      <c r="L30" s="602" t="s">
        <v>449</v>
      </c>
      <c r="M30" s="602"/>
      <c r="N30" s="602"/>
    </row>
    <row r="31" spans="2:18" ht="30.95" customHeight="1">
      <c r="C31" s="263"/>
    </row>
    <row r="32" spans="2:18" ht="15.75">
      <c r="B32" s="260" t="s">
        <v>404</v>
      </c>
      <c r="C32" s="263"/>
    </row>
    <row r="33" spans="2:17" s="312" customFormat="1" ht="15.75">
      <c r="B33" s="320" t="s">
        <v>405</v>
      </c>
      <c r="C33" s="263"/>
      <c r="D33" s="274"/>
      <c r="E33" s="274" t="s">
        <v>406</v>
      </c>
      <c r="F33" s="274" t="s">
        <v>171</v>
      </c>
      <c r="H33" s="274"/>
      <c r="I33" s="274" t="s">
        <v>406</v>
      </c>
      <c r="J33" s="274" t="s">
        <v>171</v>
      </c>
      <c r="L33" s="274"/>
      <c r="M33" s="274" t="s">
        <v>406</v>
      </c>
      <c r="N33" s="274" t="s">
        <v>171</v>
      </c>
    </row>
    <row r="34" spans="2:17">
      <c r="B34" s="228" t="s">
        <v>407</v>
      </c>
      <c r="C34" s="263"/>
      <c r="D34" s="262"/>
      <c r="E34" s="262" t="s">
        <v>412</v>
      </c>
      <c r="F34" s="262" t="s">
        <v>417</v>
      </c>
      <c r="H34" s="262"/>
      <c r="I34" s="262" t="s">
        <v>412</v>
      </c>
      <c r="J34" s="262" t="s">
        <v>468</v>
      </c>
      <c r="L34" s="262"/>
      <c r="M34" s="262" t="s">
        <v>412</v>
      </c>
      <c r="N34" s="262" t="s">
        <v>926</v>
      </c>
      <c r="Q34" s="546"/>
    </row>
    <row r="35" spans="2:17">
      <c r="B35" s="228" t="s">
        <v>408</v>
      </c>
      <c r="C35" s="263"/>
      <c r="D35" s="262"/>
      <c r="E35" s="262" t="s">
        <v>413</v>
      </c>
      <c r="F35" s="262" t="s">
        <v>418</v>
      </c>
      <c r="H35" s="262"/>
      <c r="I35" s="262" t="s">
        <v>413</v>
      </c>
      <c r="J35" s="262" t="s">
        <v>469</v>
      </c>
      <c r="L35" s="262"/>
      <c r="M35" s="262" t="s">
        <v>413</v>
      </c>
      <c r="N35" s="262" t="s">
        <v>927</v>
      </c>
      <c r="Q35" s="546"/>
    </row>
    <row r="36" spans="2:17" ht="45">
      <c r="B36" s="228" t="s">
        <v>408</v>
      </c>
      <c r="C36" s="263"/>
      <c r="D36" s="262"/>
      <c r="E36" s="262" t="s">
        <v>414</v>
      </c>
      <c r="F36" s="262" t="s">
        <v>419</v>
      </c>
      <c r="H36" s="262"/>
      <c r="I36" s="262" t="s">
        <v>414</v>
      </c>
      <c r="J36" s="262" t="s">
        <v>470</v>
      </c>
      <c r="L36" s="262"/>
      <c r="M36" s="262" t="s">
        <v>414</v>
      </c>
      <c r="N36" s="262" t="s">
        <v>928</v>
      </c>
      <c r="Q36" s="546"/>
    </row>
    <row r="37" spans="2:17" ht="30">
      <c r="B37" s="228" t="s">
        <v>408</v>
      </c>
      <c r="C37" s="263"/>
      <c r="D37" s="262"/>
      <c r="E37" s="262" t="s">
        <v>415</v>
      </c>
      <c r="F37" s="262" t="s">
        <v>420</v>
      </c>
      <c r="H37" s="262"/>
      <c r="I37" s="262" t="s">
        <v>415</v>
      </c>
      <c r="J37" s="262" t="s">
        <v>471</v>
      </c>
      <c r="L37" s="262"/>
      <c r="M37" s="262" t="s">
        <v>415</v>
      </c>
      <c r="N37" s="262" t="s">
        <v>922</v>
      </c>
      <c r="Q37" s="546"/>
    </row>
    <row r="38" spans="2:17" ht="30">
      <c r="B38" s="228" t="s">
        <v>409</v>
      </c>
      <c r="C38" s="263"/>
      <c r="D38" s="262"/>
      <c r="E38" s="262" t="s">
        <v>413</v>
      </c>
      <c r="F38" s="262" t="s">
        <v>421</v>
      </c>
      <c r="H38" s="262"/>
      <c r="I38" s="262" t="s">
        <v>413</v>
      </c>
      <c r="J38" s="262" t="s">
        <v>472</v>
      </c>
      <c r="L38" s="262"/>
      <c r="M38" s="262" t="s">
        <v>413</v>
      </c>
      <c r="N38" s="262" t="s">
        <v>923</v>
      </c>
      <c r="Q38" s="546"/>
    </row>
    <row r="39" spans="2:17" ht="45">
      <c r="B39" s="228" t="s">
        <v>409</v>
      </c>
      <c r="C39" s="263"/>
      <c r="D39" s="262"/>
      <c r="E39" s="262" t="s">
        <v>414</v>
      </c>
      <c r="F39" s="262" t="s">
        <v>422</v>
      </c>
      <c r="H39" s="262"/>
      <c r="I39" s="262" t="s">
        <v>414</v>
      </c>
      <c r="J39" s="262" t="s">
        <v>473</v>
      </c>
      <c r="L39" s="262"/>
      <c r="M39" s="262" t="s">
        <v>414</v>
      </c>
      <c r="N39" s="262" t="s">
        <v>924</v>
      </c>
      <c r="Q39" s="546"/>
    </row>
    <row r="40" spans="2:17" ht="30">
      <c r="B40" s="228" t="s">
        <v>409</v>
      </c>
      <c r="C40" s="263"/>
      <c r="D40" s="262"/>
      <c r="E40" s="262" t="s">
        <v>415</v>
      </c>
      <c r="F40" s="262" t="s">
        <v>423</v>
      </c>
      <c r="H40" s="262"/>
      <c r="I40" s="262" t="s">
        <v>415</v>
      </c>
      <c r="J40" s="262" t="s">
        <v>474</v>
      </c>
      <c r="L40" s="262"/>
      <c r="M40" s="262" t="s">
        <v>415</v>
      </c>
      <c r="N40" s="262" t="s">
        <v>929</v>
      </c>
      <c r="Q40" s="546"/>
    </row>
    <row r="41" spans="2:17">
      <c r="B41" s="228" t="s">
        <v>410</v>
      </c>
      <c r="C41" s="263"/>
      <c r="D41" s="262"/>
      <c r="E41" s="262" t="s">
        <v>413</v>
      </c>
      <c r="F41" s="262" t="s">
        <v>371</v>
      </c>
      <c r="H41" s="262"/>
      <c r="I41" s="262" t="s">
        <v>413</v>
      </c>
      <c r="J41" s="262" t="s">
        <v>371</v>
      </c>
      <c r="L41" s="262"/>
      <c r="M41" s="262" t="s">
        <v>413</v>
      </c>
      <c r="N41" s="262" t="s">
        <v>371</v>
      </c>
    </row>
    <row r="42" spans="2:17" ht="45">
      <c r="B42" s="228" t="s">
        <v>410</v>
      </c>
      <c r="C42" s="263"/>
      <c r="D42" s="262"/>
      <c r="E42" s="262" t="s">
        <v>414</v>
      </c>
      <c r="F42" s="262" t="s">
        <v>371</v>
      </c>
      <c r="H42" s="262"/>
      <c r="I42" s="262" t="s">
        <v>414</v>
      </c>
      <c r="J42" s="262" t="s">
        <v>371</v>
      </c>
      <c r="L42" s="262"/>
      <c r="M42" s="262" t="s">
        <v>414</v>
      </c>
      <c r="N42" s="262" t="s">
        <v>371</v>
      </c>
    </row>
    <row r="43" spans="2:17" ht="30">
      <c r="B43" s="228" t="s">
        <v>410</v>
      </c>
      <c r="C43" s="263"/>
      <c r="D43" s="262"/>
      <c r="E43" s="262" t="s">
        <v>415</v>
      </c>
      <c r="F43" s="262" t="s">
        <v>371</v>
      </c>
      <c r="H43" s="262"/>
      <c r="I43" s="262" t="s">
        <v>415</v>
      </c>
      <c r="J43" s="262" t="s">
        <v>371</v>
      </c>
      <c r="L43" s="262"/>
      <c r="M43" s="262" t="s">
        <v>415</v>
      </c>
      <c r="N43" s="262" t="s">
        <v>371</v>
      </c>
    </row>
    <row r="44" spans="2:17">
      <c r="B44" s="228" t="s">
        <v>411</v>
      </c>
      <c r="C44" s="263"/>
      <c r="D44" s="262"/>
      <c r="E44" s="262" t="s">
        <v>416</v>
      </c>
      <c r="F44" s="262" t="s">
        <v>424</v>
      </c>
      <c r="H44" s="262"/>
      <c r="I44" s="262" t="s">
        <v>416</v>
      </c>
      <c r="J44" s="262" t="s">
        <v>475</v>
      </c>
      <c r="L44" s="262"/>
      <c r="M44" s="262" t="s">
        <v>416</v>
      </c>
      <c r="N44" s="262" t="s">
        <v>930</v>
      </c>
      <c r="Q44" s="546"/>
    </row>
    <row r="45" spans="2:17" ht="30">
      <c r="B45" s="228" t="s">
        <v>425</v>
      </c>
      <c r="C45" s="263"/>
      <c r="D45" s="262"/>
      <c r="E45" s="262" t="s">
        <v>434</v>
      </c>
      <c r="F45" s="262" t="s">
        <v>427</v>
      </c>
      <c r="H45" s="262"/>
      <c r="I45" s="262" t="s">
        <v>434</v>
      </c>
      <c r="J45" s="262" t="s">
        <v>476</v>
      </c>
      <c r="L45" s="262"/>
      <c r="M45" s="262" t="s">
        <v>434</v>
      </c>
      <c r="N45" s="262" t="s">
        <v>1010</v>
      </c>
      <c r="Q45" s="546"/>
    </row>
    <row r="46" spans="2:17" ht="30">
      <c r="B46" s="228" t="s">
        <v>426</v>
      </c>
      <c r="C46" s="263"/>
      <c r="D46" s="262"/>
      <c r="E46" s="262" t="s">
        <v>435</v>
      </c>
      <c r="F46" s="262" t="s">
        <v>427</v>
      </c>
      <c r="H46" s="262"/>
      <c r="I46" s="262" t="s">
        <v>435</v>
      </c>
      <c r="J46" s="262" t="s">
        <v>476</v>
      </c>
      <c r="L46" s="262"/>
      <c r="M46" s="262" t="s">
        <v>435</v>
      </c>
      <c r="N46" s="262" t="s">
        <v>1010</v>
      </c>
      <c r="Q46" s="546"/>
    </row>
    <row r="47" spans="2:17">
      <c r="B47" s="228" t="s">
        <v>430</v>
      </c>
      <c r="C47" s="263"/>
      <c r="D47" s="262"/>
      <c r="E47" s="262" t="s">
        <v>436</v>
      </c>
      <c r="F47" s="262" t="s">
        <v>428</v>
      </c>
      <c r="H47" s="262"/>
      <c r="I47" s="262" t="s">
        <v>436</v>
      </c>
      <c r="J47" s="262" t="s">
        <v>477</v>
      </c>
      <c r="L47" s="262"/>
      <c r="M47" s="262" t="s">
        <v>436</v>
      </c>
      <c r="N47" s="262" t="s">
        <v>931</v>
      </c>
      <c r="Q47" s="546"/>
    </row>
    <row r="48" spans="2:17">
      <c r="B48" s="228" t="s">
        <v>431</v>
      </c>
      <c r="C48" s="263"/>
      <c r="D48" s="262"/>
      <c r="E48" s="262" t="s">
        <v>235</v>
      </c>
      <c r="F48" s="262" t="s">
        <v>428</v>
      </c>
      <c r="H48" s="262"/>
      <c r="I48" s="262" t="s">
        <v>235</v>
      </c>
      <c r="J48" s="262" t="s">
        <v>477</v>
      </c>
      <c r="L48" s="262"/>
      <c r="M48" s="262" t="s">
        <v>235</v>
      </c>
      <c r="N48" s="262" t="s">
        <v>931</v>
      </c>
      <c r="Q48" s="546"/>
    </row>
    <row r="49" spans="2:17">
      <c r="B49" s="228" t="s">
        <v>432</v>
      </c>
      <c r="C49" s="263"/>
      <c r="D49" s="262"/>
      <c r="E49" s="262" t="s">
        <v>435</v>
      </c>
      <c r="F49" s="262" t="s">
        <v>429</v>
      </c>
      <c r="H49" s="262"/>
      <c r="I49" s="262" t="s">
        <v>435</v>
      </c>
      <c r="J49" s="262" t="s">
        <v>478</v>
      </c>
      <c r="L49" s="262"/>
      <c r="M49" s="262" t="s">
        <v>435</v>
      </c>
      <c r="N49" s="262" t="s">
        <v>925</v>
      </c>
      <c r="Q49" s="546"/>
    </row>
    <row r="50" spans="2:17">
      <c r="B50" s="228" t="s">
        <v>433</v>
      </c>
      <c r="C50" s="263"/>
      <c r="D50" s="262"/>
      <c r="E50" s="262" t="s">
        <v>435</v>
      </c>
      <c r="F50" s="262" t="s">
        <v>429</v>
      </c>
      <c r="H50" s="262"/>
      <c r="I50" s="262" t="s">
        <v>435</v>
      </c>
      <c r="J50" s="262" t="s">
        <v>478</v>
      </c>
      <c r="L50" s="262"/>
      <c r="M50" s="262" t="s">
        <v>435</v>
      </c>
      <c r="N50" s="262" t="s">
        <v>925</v>
      </c>
      <c r="Q50" s="546"/>
    </row>
    <row r="51" spans="2:17" ht="30.95" customHeight="1">
      <c r="C51" s="263"/>
      <c r="D51" s="273"/>
      <c r="E51" s="273"/>
      <c r="F51" s="273"/>
    </row>
    <row r="52" spans="2:17" ht="15.75">
      <c r="B52" s="260" t="s">
        <v>437</v>
      </c>
      <c r="C52" s="263"/>
    </row>
    <row r="53" spans="2:17" ht="31.5">
      <c r="B53" s="260" t="s">
        <v>389</v>
      </c>
      <c r="C53" s="263"/>
      <c r="D53" s="261" t="s">
        <v>137</v>
      </c>
      <c r="E53" s="274" t="s">
        <v>635</v>
      </c>
      <c r="F53" s="261" t="s">
        <v>438</v>
      </c>
      <c r="H53" s="261" t="s">
        <v>137</v>
      </c>
      <c r="I53" s="274" t="s">
        <v>486</v>
      </c>
      <c r="J53" s="261" t="s">
        <v>438</v>
      </c>
      <c r="L53" s="485" t="s">
        <v>137</v>
      </c>
      <c r="M53" s="274" t="s">
        <v>486</v>
      </c>
      <c r="N53" s="485" t="s">
        <v>438</v>
      </c>
    </row>
    <row r="54" spans="2:17">
      <c r="B54" s="228" t="s">
        <v>439</v>
      </c>
      <c r="C54" s="263"/>
      <c r="D54" s="262" t="s">
        <v>441</v>
      </c>
      <c r="E54" s="262" t="s">
        <v>444</v>
      </c>
      <c r="F54" s="262" t="s">
        <v>447</v>
      </c>
      <c r="H54" s="262" t="s">
        <v>479</v>
      </c>
      <c r="I54" s="275" t="s">
        <v>482</v>
      </c>
      <c r="J54" s="262" t="s">
        <v>485</v>
      </c>
      <c r="L54" s="262" t="s">
        <v>479</v>
      </c>
      <c r="M54" s="275" t="s">
        <v>482</v>
      </c>
      <c r="N54" s="262" t="s">
        <v>485</v>
      </c>
    </row>
    <row r="55" spans="2:17">
      <c r="B55" s="228" t="s">
        <v>368</v>
      </c>
      <c r="C55" s="263"/>
      <c r="D55" s="262" t="s">
        <v>442</v>
      </c>
      <c r="E55" s="262" t="s">
        <v>445</v>
      </c>
      <c r="F55" s="262" t="s">
        <v>447</v>
      </c>
      <c r="H55" s="262" t="s">
        <v>480</v>
      </c>
      <c r="I55" s="262" t="s">
        <v>483</v>
      </c>
      <c r="J55" s="262" t="s">
        <v>485</v>
      </c>
      <c r="L55" s="262" t="s">
        <v>480</v>
      </c>
      <c r="M55" s="262" t="s">
        <v>483</v>
      </c>
      <c r="N55" s="262" t="s">
        <v>485</v>
      </c>
    </row>
    <row r="56" spans="2:17">
      <c r="B56" s="228" t="s">
        <v>369</v>
      </c>
      <c r="C56" s="263"/>
      <c r="D56" s="262" t="s">
        <v>443</v>
      </c>
      <c r="E56" s="262" t="s">
        <v>446</v>
      </c>
      <c r="F56" s="262" t="s">
        <v>447</v>
      </c>
      <c r="H56" s="262" t="s">
        <v>481</v>
      </c>
      <c r="I56" s="262" t="s">
        <v>484</v>
      </c>
      <c r="J56" s="262" t="s">
        <v>485</v>
      </c>
      <c r="L56" s="262" t="s">
        <v>481</v>
      </c>
      <c r="M56" s="262" t="s">
        <v>484</v>
      </c>
      <c r="N56" s="262" t="s">
        <v>485</v>
      </c>
    </row>
    <row r="57" spans="2:17">
      <c r="B57" s="228" t="s">
        <v>440</v>
      </c>
      <c r="C57" s="263"/>
      <c r="D57" s="262" t="s">
        <v>371</v>
      </c>
      <c r="E57" s="262" t="s">
        <v>371</v>
      </c>
      <c r="F57" s="262" t="s">
        <v>371</v>
      </c>
      <c r="H57" s="262" t="s">
        <v>371</v>
      </c>
      <c r="I57" s="262" t="s">
        <v>371</v>
      </c>
      <c r="J57" s="262" t="s">
        <v>371</v>
      </c>
      <c r="L57" s="262" t="s">
        <v>371</v>
      </c>
      <c r="M57" s="262" t="s">
        <v>371</v>
      </c>
      <c r="N57" s="262" t="s">
        <v>371</v>
      </c>
    </row>
    <row r="58" spans="2:17">
      <c r="C58" s="263"/>
    </row>
  </sheetData>
  <mergeCells count="8">
    <mergeCell ref="B12:F12"/>
    <mergeCell ref="D4:F4"/>
    <mergeCell ref="L4:N4"/>
    <mergeCell ref="L12:N12"/>
    <mergeCell ref="L30:N30"/>
    <mergeCell ref="H30:J30"/>
    <mergeCell ref="H4:J4"/>
    <mergeCell ref="H12:J12"/>
  </mergeCells>
  <phoneticPr fontId="3" type="noConversion"/>
  <printOptions horizontalCentered="1"/>
  <pageMargins left="0.74803149606299213" right="0.74803149606299213" top="0.98425196850393704" bottom="0.98425196850393704" header="0.51181102362204722" footer="0.51181102362204722"/>
  <pageSetup paperSize="9" scale="63" firstPageNumber="80" orientation="landscape" useFirstPageNumber="1" r:id="rId1"/>
  <headerFooter alignWithMargins="0">
    <oddFooter>&amp;C&amp;"Gill Sans MT Light,Regular"Page 12.5</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92D050"/>
    <pageSetUpPr fitToPage="1"/>
  </sheetPr>
  <dimension ref="B2:P90"/>
  <sheetViews>
    <sheetView showGridLines="0" zoomScale="86" zoomScaleNormal="86" zoomScaleSheetLayoutView="100" workbookViewId="0">
      <selection activeCell="E24" sqref="E24"/>
    </sheetView>
  </sheetViews>
  <sheetFormatPr defaultColWidth="9.140625" defaultRowHeight="12.75"/>
  <cols>
    <col min="1" max="1" width="3.7109375" style="511" customWidth="1"/>
    <col min="2" max="2" width="13.5703125" style="511" customWidth="1"/>
    <col min="3" max="3" width="39.85546875" style="511" customWidth="1"/>
    <col min="4" max="4" width="34.28515625" style="511" customWidth="1"/>
    <col min="5" max="6" width="25.5703125" style="511" customWidth="1"/>
    <col min="7" max="7" width="2.7109375" style="511" customWidth="1"/>
    <col min="8" max="9" width="25.5703125" style="511" customWidth="1"/>
    <col min="10" max="10" width="3.42578125" style="24" customWidth="1"/>
    <col min="11" max="11" width="21.5703125" style="24" bestFit="1" customWidth="1"/>
    <col min="12" max="12" width="14.28515625" style="24" customWidth="1"/>
    <col min="13" max="13" width="8.7109375" style="511" bestFit="1" customWidth="1"/>
    <col min="14" max="19" width="12.42578125" style="511" customWidth="1"/>
    <col min="20" max="16384" width="9.140625" style="511"/>
  </cols>
  <sheetData>
    <row r="2" spans="2:13" s="212" customFormat="1" ht="20.25">
      <c r="B2" s="509" t="s">
        <v>140</v>
      </c>
      <c r="E2" s="510" t="s">
        <v>843</v>
      </c>
      <c r="I2" s="212" t="s">
        <v>169</v>
      </c>
    </row>
    <row r="3" spans="2:13" ht="8.25" customHeight="1" thickBot="1">
      <c r="G3" s="212"/>
      <c r="M3" s="512"/>
    </row>
    <row r="4" spans="2:13" ht="15.75">
      <c r="B4" s="64" t="s">
        <v>183</v>
      </c>
      <c r="C4" s="475"/>
      <c r="D4" s="475"/>
      <c r="E4" s="621" t="s">
        <v>291</v>
      </c>
      <c r="F4" s="622"/>
      <c r="G4" s="212"/>
      <c r="H4" s="621" t="s">
        <v>844</v>
      </c>
      <c r="I4" s="622"/>
      <c r="J4" s="224"/>
      <c r="K4" s="511"/>
      <c r="L4" s="224"/>
      <c r="M4" s="513"/>
    </row>
    <row r="5" spans="2:13" ht="9" customHeight="1" thickBot="1">
      <c r="B5" s="224"/>
      <c r="C5" s="214"/>
      <c r="D5" s="214"/>
      <c r="E5" s="623"/>
      <c r="F5" s="624"/>
      <c r="G5" s="212"/>
      <c r="H5" s="623"/>
      <c r="I5" s="624"/>
      <c r="J5" s="224"/>
      <c r="K5" s="142"/>
      <c r="L5" s="224"/>
    </row>
    <row r="6" spans="2:13" ht="19.149999999999999" customHeight="1">
      <c r="B6" s="514" t="s">
        <v>184</v>
      </c>
      <c r="C6" s="515" t="s">
        <v>136</v>
      </c>
      <c r="D6" s="516"/>
      <c r="E6" s="514" t="s">
        <v>185</v>
      </c>
      <c r="F6" s="514" t="s">
        <v>185</v>
      </c>
      <c r="G6" s="212"/>
      <c r="H6" s="514" t="s">
        <v>188</v>
      </c>
      <c r="I6" s="514" t="s">
        <v>188</v>
      </c>
      <c r="J6" s="224"/>
      <c r="K6" s="224"/>
      <c r="L6" s="224"/>
    </row>
    <row r="7" spans="2:13" ht="16.899999999999999" customHeight="1" thickBot="1">
      <c r="B7" s="517"/>
      <c r="C7" s="518"/>
      <c r="D7" s="519"/>
      <c r="E7" s="517" t="s">
        <v>186</v>
      </c>
      <c r="F7" s="517" t="s">
        <v>187</v>
      </c>
      <c r="G7" s="212"/>
      <c r="H7" s="517" t="s">
        <v>186</v>
      </c>
      <c r="I7" s="517" t="s">
        <v>187</v>
      </c>
      <c r="J7" s="224"/>
      <c r="K7" s="224"/>
      <c r="L7" s="224"/>
    </row>
    <row r="8" spans="2:13" ht="32.450000000000003" customHeight="1" thickBot="1">
      <c r="B8" s="520" t="s">
        <v>189</v>
      </c>
      <c r="C8" s="613" t="s">
        <v>840</v>
      </c>
      <c r="D8" s="613"/>
      <c r="E8" s="521">
        <v>955</v>
      </c>
      <c r="F8" s="521">
        <v>1146.5999999999999</v>
      </c>
      <c r="G8" s="212"/>
      <c r="H8" s="521">
        <v>1050</v>
      </c>
      <c r="I8" s="522">
        <f>H8*1.2</f>
        <v>1260</v>
      </c>
      <c r="J8" s="523"/>
      <c r="K8" s="52"/>
      <c r="L8" s="224"/>
    </row>
    <row r="9" spans="2:13" ht="9" customHeight="1">
      <c r="B9" s="102"/>
      <c r="C9" s="102"/>
      <c r="D9" s="102"/>
      <c r="E9" s="102"/>
      <c r="F9" s="102"/>
      <c r="G9" s="212"/>
      <c r="H9" s="102"/>
      <c r="I9" s="102"/>
      <c r="J9" s="224"/>
      <c r="K9" s="224"/>
      <c r="L9" s="224"/>
    </row>
    <row r="10" spans="2:13" ht="15.75">
      <c r="B10" s="56" t="s">
        <v>190</v>
      </c>
      <c r="C10" s="102"/>
      <c r="D10" s="102"/>
      <c r="E10" s="102"/>
      <c r="F10" s="102"/>
      <c r="G10" s="212"/>
      <c r="H10" s="102"/>
      <c r="I10" s="102"/>
      <c r="J10" s="224"/>
      <c r="K10" s="224"/>
      <c r="L10" s="224"/>
    </row>
    <row r="11" spans="2:13" ht="6.75" customHeight="1">
      <c r="B11" s="52"/>
      <c r="C11" s="102"/>
      <c r="D11" s="102"/>
      <c r="E11" s="102"/>
      <c r="F11" s="102"/>
      <c r="G11" s="102"/>
      <c r="H11" s="102"/>
      <c r="I11" s="102"/>
      <c r="J11" s="224"/>
      <c r="K11" s="224"/>
      <c r="L11" s="224"/>
    </row>
    <row r="12" spans="2:13" ht="15">
      <c r="B12" s="57" t="s">
        <v>191</v>
      </c>
      <c r="C12" s="102"/>
      <c r="D12" s="102"/>
      <c r="E12" s="102"/>
      <c r="F12" s="102"/>
      <c r="G12" s="102"/>
      <c r="H12" s="102"/>
      <c r="I12" s="102"/>
      <c r="J12" s="224"/>
      <c r="K12" s="224"/>
      <c r="L12" s="224"/>
    </row>
    <row r="13" spans="2:13" ht="15">
      <c r="B13" s="57" t="s">
        <v>193</v>
      </c>
      <c r="C13" s="102"/>
      <c r="D13" s="102"/>
      <c r="E13" s="102"/>
      <c r="F13" s="102"/>
      <c r="G13" s="102"/>
      <c r="H13" s="102"/>
      <c r="I13" s="102"/>
      <c r="J13" s="224"/>
      <c r="K13" s="224"/>
      <c r="L13" s="224"/>
    </row>
    <row r="14" spans="2:13" ht="15">
      <c r="B14" s="57" t="s">
        <v>194</v>
      </c>
      <c r="C14" s="102"/>
      <c r="D14" s="102"/>
      <c r="E14" s="102"/>
      <c r="F14" s="102"/>
      <c r="G14" s="102"/>
      <c r="H14" s="102"/>
      <c r="I14" s="102"/>
      <c r="J14" s="224"/>
      <c r="K14" s="224"/>
      <c r="L14" s="224"/>
    </row>
    <row r="15" spans="2:13" ht="15">
      <c r="B15" s="57" t="s">
        <v>195</v>
      </c>
      <c r="C15" s="102"/>
      <c r="D15" s="102"/>
      <c r="E15" s="102"/>
      <c r="F15" s="102"/>
      <c r="G15" s="102"/>
      <c r="H15" s="102"/>
      <c r="I15" s="102"/>
      <c r="J15" s="224"/>
      <c r="K15" s="224"/>
      <c r="L15" s="224"/>
    </row>
    <row r="16" spans="2:13" ht="9" customHeight="1">
      <c r="B16" s="52"/>
      <c r="C16" s="102"/>
      <c r="D16" s="102"/>
      <c r="E16" s="102"/>
      <c r="F16" s="102"/>
      <c r="G16" s="102"/>
      <c r="H16" s="102"/>
      <c r="I16" s="102"/>
      <c r="J16" s="224"/>
      <c r="K16" s="224"/>
      <c r="L16" s="224"/>
    </row>
    <row r="17" spans="2:13" ht="11.25" customHeight="1">
      <c r="B17" s="57" t="s">
        <v>192</v>
      </c>
      <c r="C17" s="102"/>
      <c r="D17" s="102"/>
      <c r="E17" s="102"/>
      <c r="F17" s="102"/>
      <c r="G17" s="102"/>
      <c r="H17" s="102"/>
      <c r="I17" s="102"/>
      <c r="J17" s="224"/>
      <c r="K17" s="224"/>
      <c r="L17" s="224"/>
    </row>
    <row r="18" spans="2:13" ht="9" customHeight="1">
      <c r="B18" s="524"/>
      <c r="C18" s="525"/>
      <c r="D18" s="525"/>
      <c r="E18" s="525"/>
      <c r="F18" s="102"/>
      <c r="G18" s="102"/>
      <c r="H18" s="525"/>
      <c r="I18" s="526"/>
      <c r="J18" s="224"/>
      <c r="K18" s="224"/>
      <c r="L18" s="224"/>
      <c r="M18" s="527"/>
    </row>
    <row r="19" spans="2:13" ht="14.25" customHeight="1">
      <c r="B19" s="524" t="s">
        <v>135</v>
      </c>
      <c r="C19" s="525"/>
      <c r="D19" s="525"/>
      <c r="E19" s="525"/>
      <c r="F19" s="525"/>
      <c r="G19" s="525"/>
      <c r="H19" s="525"/>
      <c r="I19" s="526"/>
      <c r="J19" s="224"/>
      <c r="K19" s="224"/>
      <c r="L19" s="224"/>
    </row>
    <row r="20" spans="2:13" ht="9.75" customHeight="1" thickBot="1">
      <c r="B20" s="524"/>
      <c r="C20" s="525"/>
      <c r="D20" s="525"/>
      <c r="E20" s="525"/>
      <c r="F20" s="525"/>
      <c r="G20" s="525"/>
      <c r="H20" s="525"/>
      <c r="I20" s="526"/>
      <c r="J20" s="224"/>
      <c r="K20" s="224"/>
      <c r="L20" s="224"/>
    </row>
    <row r="21" spans="2:13" ht="18" customHeight="1">
      <c r="B21" s="528" t="s">
        <v>207</v>
      </c>
      <c r="C21" s="526"/>
      <c r="D21" s="526"/>
      <c r="E21" s="621" t="s">
        <v>291</v>
      </c>
      <c r="F21" s="622"/>
      <c r="G21" s="212"/>
      <c r="H21" s="621" t="s">
        <v>844</v>
      </c>
      <c r="I21" s="622"/>
      <c r="J21" s="224"/>
      <c r="K21" s="224"/>
      <c r="L21" s="224"/>
    </row>
    <row r="22" spans="2:13" ht="9.75" customHeight="1" thickBot="1">
      <c r="B22" s="528"/>
      <c r="C22" s="526"/>
      <c r="D22" s="526"/>
      <c r="E22" s="623"/>
      <c r="F22" s="624"/>
      <c r="G22" s="212"/>
      <c r="H22" s="623"/>
      <c r="I22" s="624"/>
      <c r="J22" s="224"/>
      <c r="K22" s="224"/>
      <c r="L22" s="224"/>
    </row>
    <row r="23" spans="2:13" ht="18" customHeight="1">
      <c r="B23" s="614" t="s">
        <v>184</v>
      </c>
      <c r="C23" s="616" t="s">
        <v>136</v>
      </c>
      <c r="D23" s="617"/>
      <c r="E23" s="514" t="s">
        <v>185</v>
      </c>
      <c r="F23" s="514" t="s">
        <v>185</v>
      </c>
      <c r="G23" s="212"/>
      <c r="H23" s="514" t="s">
        <v>188</v>
      </c>
      <c r="I23" s="514" t="s">
        <v>188</v>
      </c>
      <c r="J23" s="224"/>
      <c r="K23" s="224"/>
      <c r="L23" s="224"/>
    </row>
    <row r="24" spans="2:13" ht="18" customHeight="1" thickBot="1">
      <c r="B24" s="615"/>
      <c r="C24" s="618"/>
      <c r="D24" s="619"/>
      <c r="E24" s="517" t="s">
        <v>186</v>
      </c>
      <c r="F24" s="517" t="s">
        <v>187</v>
      </c>
      <c r="G24" s="212"/>
      <c r="H24" s="517" t="s">
        <v>186</v>
      </c>
      <c r="I24" s="517" t="s">
        <v>187</v>
      </c>
      <c r="J24" s="224"/>
      <c r="K24" s="224"/>
      <c r="L24" s="224"/>
    </row>
    <row r="25" spans="2:13" ht="32.450000000000003" customHeight="1">
      <c r="B25" s="58" t="s">
        <v>196</v>
      </c>
      <c r="C25" s="620" t="s">
        <v>637</v>
      </c>
      <c r="D25" s="620"/>
      <c r="E25" s="529">
        <v>367.5</v>
      </c>
      <c r="F25" s="529">
        <v>441</v>
      </c>
      <c r="G25" s="526"/>
      <c r="H25" s="529">
        <v>375</v>
      </c>
      <c r="I25" s="529">
        <f t="shared" ref="I25:I36" si="0">H25*1.2</f>
        <v>450</v>
      </c>
      <c r="J25" s="224"/>
      <c r="K25" s="224"/>
      <c r="L25" s="224"/>
    </row>
    <row r="26" spans="2:13" ht="32.450000000000003" customHeight="1">
      <c r="B26" s="59" t="s">
        <v>197</v>
      </c>
      <c r="C26" s="612" t="s">
        <v>638</v>
      </c>
      <c r="D26" s="612"/>
      <c r="E26" s="530">
        <v>441</v>
      </c>
      <c r="F26" s="530">
        <f t="shared" ref="F26:F36" si="1">E26*1.2</f>
        <v>529.19999999999993</v>
      </c>
      <c r="G26" s="526"/>
      <c r="H26" s="530">
        <v>450</v>
      </c>
      <c r="I26" s="530">
        <f t="shared" si="0"/>
        <v>540</v>
      </c>
      <c r="J26" s="224"/>
      <c r="K26" s="224"/>
      <c r="L26" s="224"/>
    </row>
    <row r="27" spans="2:13" ht="32.450000000000003" customHeight="1">
      <c r="B27" s="59" t="s">
        <v>198</v>
      </c>
      <c r="C27" s="612" t="s">
        <v>639</v>
      </c>
      <c r="D27" s="612"/>
      <c r="E27" s="530">
        <v>441</v>
      </c>
      <c r="F27" s="530">
        <f t="shared" si="1"/>
        <v>529.19999999999993</v>
      </c>
      <c r="G27" s="526"/>
      <c r="H27" s="530">
        <v>450</v>
      </c>
      <c r="I27" s="530">
        <f t="shared" si="0"/>
        <v>540</v>
      </c>
      <c r="J27" s="224"/>
      <c r="K27" s="224"/>
      <c r="L27" s="224"/>
    </row>
    <row r="28" spans="2:13" ht="32.450000000000003" customHeight="1">
      <c r="B28" s="59" t="s">
        <v>199</v>
      </c>
      <c r="C28" s="612" t="s">
        <v>640</v>
      </c>
      <c r="D28" s="612"/>
      <c r="E28" s="530">
        <v>661.5</v>
      </c>
      <c r="F28" s="530">
        <f t="shared" si="1"/>
        <v>793.8</v>
      </c>
      <c r="G28" s="526"/>
      <c r="H28" s="530">
        <v>675</v>
      </c>
      <c r="I28" s="530">
        <f t="shared" si="0"/>
        <v>810</v>
      </c>
      <c r="J28" s="224"/>
      <c r="K28" s="224"/>
      <c r="L28" s="224"/>
    </row>
    <row r="29" spans="2:13" ht="32.450000000000003" customHeight="1">
      <c r="B29" s="59" t="s">
        <v>200</v>
      </c>
      <c r="C29" s="612" t="s">
        <v>641</v>
      </c>
      <c r="D29" s="612"/>
      <c r="E29" s="530">
        <v>735</v>
      </c>
      <c r="F29" s="530">
        <f t="shared" si="1"/>
        <v>882</v>
      </c>
      <c r="G29" s="526"/>
      <c r="H29" s="530">
        <v>750</v>
      </c>
      <c r="I29" s="530">
        <f t="shared" si="0"/>
        <v>900</v>
      </c>
      <c r="J29" s="224"/>
      <c r="K29" s="224"/>
      <c r="L29" s="224"/>
    </row>
    <row r="30" spans="2:13" ht="32.450000000000003" customHeight="1">
      <c r="B30" s="59" t="s">
        <v>201</v>
      </c>
      <c r="C30" s="612" t="s">
        <v>642</v>
      </c>
      <c r="D30" s="612"/>
      <c r="E30" s="530">
        <v>661.5</v>
      </c>
      <c r="F30" s="530">
        <f t="shared" si="1"/>
        <v>793.8</v>
      </c>
      <c r="G30" s="526"/>
      <c r="H30" s="530">
        <v>675</v>
      </c>
      <c r="I30" s="530">
        <f t="shared" si="0"/>
        <v>810</v>
      </c>
      <c r="J30" s="224"/>
      <c r="K30" s="224"/>
      <c r="L30" s="224"/>
    </row>
    <row r="31" spans="2:13" ht="32.450000000000003" customHeight="1">
      <c r="B31" s="59" t="s">
        <v>202</v>
      </c>
      <c r="C31" s="612" t="s">
        <v>643</v>
      </c>
      <c r="D31" s="612"/>
      <c r="E31" s="530">
        <v>735</v>
      </c>
      <c r="F31" s="530">
        <f t="shared" si="1"/>
        <v>882</v>
      </c>
      <c r="G31" s="526"/>
      <c r="H31" s="530">
        <v>750</v>
      </c>
      <c r="I31" s="530">
        <f t="shared" si="0"/>
        <v>900</v>
      </c>
      <c r="J31" s="224"/>
      <c r="K31" s="224"/>
      <c r="L31" s="224"/>
    </row>
    <row r="32" spans="2:13" ht="32.450000000000003" customHeight="1">
      <c r="B32" s="59" t="s">
        <v>203</v>
      </c>
      <c r="C32" s="612" t="s">
        <v>644</v>
      </c>
      <c r="D32" s="612"/>
      <c r="E32" s="530">
        <v>882</v>
      </c>
      <c r="F32" s="530">
        <f t="shared" si="1"/>
        <v>1058.3999999999999</v>
      </c>
      <c r="G32" s="526"/>
      <c r="H32" s="530">
        <v>900</v>
      </c>
      <c r="I32" s="530">
        <f t="shared" si="0"/>
        <v>1080</v>
      </c>
      <c r="J32" s="224"/>
      <c r="K32" s="224"/>
      <c r="L32" s="224"/>
    </row>
    <row r="33" spans="2:12" ht="32.450000000000003" customHeight="1">
      <c r="B33" s="59" t="s">
        <v>204</v>
      </c>
      <c r="C33" s="612" t="s">
        <v>645</v>
      </c>
      <c r="D33" s="612"/>
      <c r="E33" s="530">
        <v>588</v>
      </c>
      <c r="F33" s="530">
        <f t="shared" si="1"/>
        <v>705.6</v>
      </c>
      <c r="G33" s="526"/>
      <c r="H33" s="530">
        <v>600</v>
      </c>
      <c r="I33" s="530">
        <f t="shared" si="0"/>
        <v>720</v>
      </c>
      <c r="J33" s="224"/>
      <c r="K33" s="224"/>
      <c r="L33" s="224"/>
    </row>
    <row r="34" spans="2:12" ht="32.450000000000003" customHeight="1">
      <c r="B34" s="59" t="s">
        <v>205</v>
      </c>
      <c r="C34" s="612" t="s">
        <v>646</v>
      </c>
      <c r="D34" s="612"/>
      <c r="E34" s="530">
        <v>600</v>
      </c>
      <c r="F34" s="530">
        <f t="shared" si="1"/>
        <v>720</v>
      </c>
      <c r="G34" s="526"/>
      <c r="H34" s="530">
        <v>750</v>
      </c>
      <c r="I34" s="530">
        <f t="shared" si="0"/>
        <v>900</v>
      </c>
      <c r="J34" s="224"/>
      <c r="K34" s="224"/>
      <c r="L34" s="224"/>
    </row>
    <row r="35" spans="2:12" ht="32.450000000000003" customHeight="1">
      <c r="B35" s="60"/>
      <c r="C35" s="612" t="s">
        <v>647</v>
      </c>
      <c r="D35" s="612"/>
      <c r="E35" s="530">
        <v>808.5</v>
      </c>
      <c r="F35" s="530">
        <f t="shared" si="1"/>
        <v>970.19999999999993</v>
      </c>
      <c r="G35" s="526"/>
      <c r="H35" s="530">
        <v>825</v>
      </c>
      <c r="I35" s="530">
        <f t="shared" si="0"/>
        <v>990</v>
      </c>
      <c r="J35" s="224"/>
      <c r="K35" s="224"/>
      <c r="L35" s="224"/>
    </row>
    <row r="36" spans="2:12" ht="32.450000000000003" customHeight="1">
      <c r="B36" s="60"/>
      <c r="C36" s="612" t="s">
        <v>648</v>
      </c>
      <c r="D36" s="612"/>
      <c r="E36" s="530">
        <v>882</v>
      </c>
      <c r="F36" s="530">
        <f t="shared" si="1"/>
        <v>1058.3999999999999</v>
      </c>
      <c r="G36" s="526"/>
      <c r="H36" s="530">
        <v>900</v>
      </c>
      <c r="I36" s="530">
        <f t="shared" si="0"/>
        <v>1080</v>
      </c>
      <c r="J36" s="224"/>
      <c r="K36" s="224"/>
      <c r="L36" s="224"/>
    </row>
    <row r="37" spans="2:12" ht="32.450000000000003" customHeight="1" thickBot="1">
      <c r="B37" s="61"/>
      <c r="C37" s="611" t="s">
        <v>208</v>
      </c>
      <c r="D37" s="611"/>
      <c r="E37" s="625" t="s">
        <v>206</v>
      </c>
      <c r="F37" s="625"/>
      <c r="G37" s="625"/>
      <c r="H37" s="625"/>
      <c r="I37" s="625"/>
      <c r="J37" s="224"/>
      <c r="K37" s="224"/>
      <c r="L37" s="224"/>
    </row>
    <row r="38" spans="2:12" ht="12.75" customHeight="1" thickBot="1">
      <c r="B38" s="224"/>
      <c r="C38" s="525"/>
      <c r="D38" s="525"/>
      <c r="E38" s="525"/>
      <c r="F38" s="531"/>
      <c r="G38" s="531"/>
      <c r="H38" s="525"/>
      <c r="I38" s="532"/>
      <c r="J38" s="224"/>
      <c r="K38" s="224"/>
      <c r="L38" s="224"/>
    </row>
    <row r="39" spans="2:12" ht="16.5" customHeight="1">
      <c r="B39" s="478" t="s">
        <v>209</v>
      </c>
      <c r="C39" s="224"/>
      <c r="D39" s="224"/>
      <c r="E39" s="621" t="s">
        <v>291</v>
      </c>
      <c r="F39" s="622"/>
      <c r="G39" s="212"/>
      <c r="H39" s="621" t="s">
        <v>844</v>
      </c>
      <c r="I39" s="622"/>
      <c r="J39" s="224"/>
      <c r="K39" s="224"/>
      <c r="L39" s="224"/>
    </row>
    <row r="40" spans="2:12" ht="16.5" customHeight="1" thickBot="1">
      <c r="B40" s="478"/>
      <c r="C40" s="224"/>
      <c r="D40" s="224"/>
      <c r="E40" s="623"/>
      <c r="F40" s="624"/>
      <c r="G40" s="212"/>
      <c r="H40" s="623"/>
      <c r="I40" s="624"/>
      <c r="J40" s="224"/>
      <c r="K40" s="224"/>
      <c r="L40" s="224"/>
    </row>
    <row r="41" spans="2:12" ht="16.5" customHeight="1">
      <c r="B41" s="515" t="s">
        <v>184</v>
      </c>
      <c r="C41" s="533" t="s">
        <v>136</v>
      </c>
      <c r="D41" s="534"/>
      <c r="E41" s="514" t="s">
        <v>185</v>
      </c>
      <c r="F41" s="514" t="s">
        <v>185</v>
      </c>
      <c r="G41" s="212"/>
      <c r="H41" s="514" t="s">
        <v>188</v>
      </c>
      <c r="I41" s="514" t="s">
        <v>188</v>
      </c>
      <c r="J41" s="224"/>
      <c r="K41" s="224"/>
      <c r="L41" s="224"/>
    </row>
    <row r="42" spans="2:12" ht="16.5" customHeight="1" thickBot="1">
      <c r="B42" s="535"/>
      <c r="C42" s="536"/>
      <c r="D42" s="23"/>
      <c r="E42" s="517" t="s">
        <v>186</v>
      </c>
      <c r="F42" s="517" t="s">
        <v>187</v>
      </c>
      <c r="G42" s="212"/>
      <c r="H42" s="517" t="s">
        <v>186</v>
      </c>
      <c r="I42" s="517" t="s">
        <v>187</v>
      </c>
      <c r="J42" s="224"/>
      <c r="K42" s="224"/>
      <c r="L42" s="224"/>
    </row>
    <row r="43" spans="2:12" ht="32.450000000000003" customHeight="1">
      <c r="B43" s="537" t="s">
        <v>210</v>
      </c>
      <c r="C43" s="612" t="s">
        <v>215</v>
      </c>
      <c r="D43" s="612"/>
      <c r="E43" s="538">
        <v>441</v>
      </c>
      <c r="F43" s="538">
        <f>E43*1.2</f>
        <v>529.19999999999993</v>
      </c>
      <c r="G43" s="531"/>
      <c r="H43" s="538">
        <v>450</v>
      </c>
      <c r="I43" s="539">
        <f t="shared" ref="I43:I49" si="2">H43*1.2</f>
        <v>540</v>
      </c>
      <c r="J43" s="224"/>
      <c r="K43" s="224"/>
      <c r="L43" s="224"/>
    </row>
    <row r="44" spans="2:12" ht="32.450000000000003" customHeight="1">
      <c r="B44" s="537" t="s">
        <v>211</v>
      </c>
      <c r="C44" s="612" t="s">
        <v>632</v>
      </c>
      <c r="D44" s="612"/>
      <c r="E44" s="530">
        <v>294</v>
      </c>
      <c r="F44" s="530">
        <f>E44*1.2</f>
        <v>352.8</v>
      </c>
      <c r="G44" s="531"/>
      <c r="H44" s="530">
        <v>300</v>
      </c>
      <c r="I44" s="540">
        <f t="shared" si="2"/>
        <v>360</v>
      </c>
      <c r="J44" s="224"/>
      <c r="K44" s="224"/>
      <c r="L44" s="224"/>
    </row>
    <row r="45" spans="2:12" ht="32.450000000000003" customHeight="1">
      <c r="B45" s="537" t="s">
        <v>212</v>
      </c>
      <c r="C45" s="612" t="s">
        <v>216</v>
      </c>
      <c r="D45" s="612"/>
      <c r="E45" s="530">
        <v>367.5</v>
      </c>
      <c r="F45" s="530">
        <f>E45*1.2</f>
        <v>441</v>
      </c>
      <c r="G45" s="531"/>
      <c r="H45" s="530">
        <v>375</v>
      </c>
      <c r="I45" s="540">
        <f t="shared" si="2"/>
        <v>450</v>
      </c>
      <c r="J45" s="224"/>
      <c r="K45" s="224"/>
      <c r="L45" s="224"/>
    </row>
    <row r="46" spans="2:12" ht="32.450000000000003" customHeight="1">
      <c r="B46" s="537" t="s">
        <v>213</v>
      </c>
      <c r="C46" s="612" t="s">
        <v>217</v>
      </c>
      <c r="D46" s="612"/>
      <c r="E46" s="530">
        <v>441</v>
      </c>
      <c r="F46" s="530">
        <v>453.6</v>
      </c>
      <c r="G46" s="531"/>
      <c r="H46" s="530">
        <v>450</v>
      </c>
      <c r="I46" s="540">
        <f t="shared" si="2"/>
        <v>540</v>
      </c>
      <c r="J46" s="224"/>
      <c r="K46" s="224"/>
      <c r="L46" s="224"/>
    </row>
    <row r="47" spans="2:12" ht="32.450000000000003" customHeight="1">
      <c r="B47" s="537" t="s">
        <v>214</v>
      </c>
      <c r="C47" s="612" t="s">
        <v>633</v>
      </c>
      <c r="D47" s="612"/>
      <c r="E47" s="530">
        <v>514.5</v>
      </c>
      <c r="F47" s="530">
        <v>554.4</v>
      </c>
      <c r="G47" s="531"/>
      <c r="H47" s="530">
        <v>525</v>
      </c>
      <c r="I47" s="540">
        <f t="shared" si="2"/>
        <v>630</v>
      </c>
      <c r="J47" s="224"/>
      <c r="K47" s="224"/>
      <c r="L47" s="224"/>
    </row>
    <row r="48" spans="2:12" ht="32.450000000000003" customHeight="1">
      <c r="B48" s="537" t="s">
        <v>624</v>
      </c>
      <c r="C48" s="612" t="s">
        <v>629</v>
      </c>
      <c r="D48" s="612"/>
      <c r="E48" s="530">
        <v>183.75</v>
      </c>
      <c r="F48" s="530">
        <v>554.4</v>
      </c>
      <c r="G48" s="531"/>
      <c r="H48" s="530">
        <v>187.5</v>
      </c>
      <c r="I48" s="540">
        <f t="shared" si="2"/>
        <v>225</v>
      </c>
      <c r="J48" s="224"/>
      <c r="K48" s="224"/>
      <c r="L48" s="224"/>
    </row>
    <row r="49" spans="2:12" ht="32.450000000000003" customHeight="1">
      <c r="B49" s="537" t="s">
        <v>625</v>
      </c>
      <c r="C49" s="612" t="s">
        <v>630</v>
      </c>
      <c r="D49" s="612"/>
      <c r="E49" s="530">
        <v>183.75</v>
      </c>
      <c r="F49" s="530">
        <v>554.4</v>
      </c>
      <c r="G49" s="531"/>
      <c r="H49" s="530">
        <v>187.5</v>
      </c>
      <c r="I49" s="540">
        <f t="shared" si="2"/>
        <v>225</v>
      </c>
      <c r="J49" s="224"/>
      <c r="K49" s="224"/>
      <c r="L49" s="224"/>
    </row>
    <row r="50" spans="2:12" ht="32.450000000000003" customHeight="1">
      <c r="B50" s="537" t="s">
        <v>626</v>
      </c>
      <c r="C50" s="612" t="s">
        <v>631</v>
      </c>
      <c r="D50" s="612"/>
      <c r="E50" s="630" t="s">
        <v>885</v>
      </c>
      <c r="F50" s="631"/>
      <c r="G50" s="531"/>
      <c r="H50" s="630" t="s">
        <v>885</v>
      </c>
      <c r="I50" s="631"/>
      <c r="J50" s="224"/>
      <c r="K50" s="224"/>
      <c r="L50" s="224"/>
    </row>
    <row r="51" spans="2:12" ht="32.450000000000003" customHeight="1">
      <c r="B51" s="541"/>
      <c r="C51" s="612" t="s">
        <v>627</v>
      </c>
      <c r="D51" s="612"/>
      <c r="E51" s="630" t="s">
        <v>885</v>
      </c>
      <c r="F51" s="631"/>
      <c r="G51" s="531"/>
      <c r="H51" s="630" t="s">
        <v>885</v>
      </c>
      <c r="I51" s="631"/>
      <c r="J51" s="224"/>
      <c r="K51" s="224"/>
      <c r="L51" s="224"/>
    </row>
    <row r="52" spans="2:12" ht="32.450000000000003" customHeight="1" thickBot="1">
      <c r="B52" s="542"/>
      <c r="C52" s="611" t="s">
        <v>628</v>
      </c>
      <c r="D52" s="611"/>
      <c r="E52" s="632" t="s">
        <v>885</v>
      </c>
      <c r="F52" s="633"/>
      <c r="G52" s="531"/>
      <c r="H52" s="632" t="s">
        <v>885</v>
      </c>
      <c r="I52" s="633"/>
      <c r="J52" s="224"/>
      <c r="K52" s="224"/>
      <c r="L52" s="224"/>
    </row>
    <row r="53" spans="2:12" ht="16.5" customHeight="1">
      <c r="B53" s="478"/>
      <c r="C53" s="224"/>
      <c r="D53" s="224"/>
      <c r="E53" s="102"/>
      <c r="F53" s="102"/>
      <c r="G53" s="531"/>
      <c r="H53" s="102"/>
      <c r="I53" s="102"/>
      <c r="J53" s="102"/>
      <c r="K53" s="102"/>
      <c r="L53" s="224"/>
    </row>
    <row r="54" spans="2:12" ht="16.5" customHeight="1">
      <c r="B54" s="56" t="s">
        <v>218</v>
      </c>
      <c r="C54" s="224"/>
      <c r="D54" s="224"/>
      <c r="E54" s="224"/>
      <c r="F54" s="531"/>
      <c r="G54" s="531"/>
      <c r="H54" s="525"/>
      <c r="I54" s="532"/>
      <c r="J54" s="224"/>
      <c r="K54" s="224"/>
      <c r="L54" s="224"/>
    </row>
    <row r="55" spans="2:12" ht="16.5" customHeight="1">
      <c r="B55" s="62" t="s">
        <v>649</v>
      </c>
      <c r="C55" s="224"/>
      <c r="D55" s="224"/>
      <c r="E55" s="224"/>
      <c r="F55" s="531"/>
      <c r="G55" s="531"/>
      <c r="H55" s="525"/>
      <c r="I55" s="532"/>
      <c r="J55" s="224"/>
      <c r="K55" s="224"/>
      <c r="L55" s="224"/>
    </row>
    <row r="56" spans="2:12" ht="16.5" customHeight="1">
      <c r="B56" s="62" t="s">
        <v>650</v>
      </c>
      <c r="C56" s="224"/>
      <c r="D56" s="224"/>
      <c r="E56" s="224"/>
      <c r="F56" s="531"/>
      <c r="G56" s="531"/>
      <c r="H56" s="525"/>
      <c r="I56" s="532"/>
      <c r="J56" s="224"/>
      <c r="K56" s="224"/>
      <c r="L56" s="224"/>
    </row>
    <row r="57" spans="2:12" ht="16.5" customHeight="1">
      <c r="B57" s="62" t="s">
        <v>651</v>
      </c>
      <c r="C57" s="224"/>
      <c r="D57" s="224"/>
      <c r="E57" s="224"/>
      <c r="F57" s="531"/>
      <c r="G57" s="531"/>
      <c r="H57" s="525"/>
      <c r="I57" s="532"/>
      <c r="J57" s="224"/>
      <c r="K57" s="224"/>
      <c r="L57" s="224"/>
    </row>
    <row r="58" spans="2:12" ht="16.5" customHeight="1">
      <c r="B58" s="62" t="s">
        <v>652</v>
      </c>
      <c r="C58" s="224"/>
      <c r="D58" s="224"/>
      <c r="E58" s="224"/>
      <c r="F58" s="531"/>
      <c r="G58" s="531"/>
      <c r="H58" s="525"/>
      <c r="I58" s="532"/>
      <c r="J58" s="224"/>
      <c r="K58" s="224"/>
      <c r="L58" s="224"/>
    </row>
    <row r="59" spans="2:12" ht="16.5" customHeight="1">
      <c r="B59" s="62" t="s">
        <v>653</v>
      </c>
      <c r="C59" s="224"/>
      <c r="D59" s="224"/>
      <c r="E59" s="224"/>
      <c r="F59" s="531"/>
      <c r="G59" s="531"/>
      <c r="H59" s="525"/>
      <c r="I59" s="532"/>
      <c r="J59" s="224"/>
      <c r="K59" s="224"/>
      <c r="L59" s="224"/>
    </row>
    <row r="60" spans="2:12" ht="16.5" customHeight="1">
      <c r="B60" s="62" t="s">
        <v>654</v>
      </c>
      <c r="C60" s="224"/>
      <c r="D60" s="224"/>
      <c r="E60" s="224"/>
      <c r="F60" s="531"/>
      <c r="G60" s="531"/>
      <c r="H60" s="525"/>
      <c r="I60" s="532"/>
      <c r="J60" s="224"/>
      <c r="K60" s="224"/>
      <c r="L60" s="224"/>
    </row>
    <row r="61" spans="2:12" ht="16.5" customHeight="1">
      <c r="B61" s="56" t="s">
        <v>219</v>
      </c>
      <c r="C61" s="224"/>
      <c r="D61" s="224"/>
      <c r="E61" s="224"/>
      <c r="F61" s="531"/>
      <c r="G61" s="531"/>
      <c r="H61" s="525"/>
      <c r="I61" s="532"/>
      <c r="J61" s="224"/>
      <c r="K61" s="224"/>
      <c r="L61" s="224"/>
    </row>
    <row r="62" spans="2:12" ht="16.5" customHeight="1">
      <c r="B62" s="63" t="s">
        <v>220</v>
      </c>
      <c r="C62" s="224"/>
      <c r="D62" s="224"/>
      <c r="E62" s="224"/>
      <c r="F62" s="531"/>
      <c r="G62" s="531"/>
      <c r="H62" s="525"/>
      <c r="I62" s="532"/>
      <c r="J62" s="224"/>
      <c r="K62" s="224"/>
      <c r="L62" s="224"/>
    </row>
    <row r="63" spans="2:12" ht="10.5" customHeight="1">
      <c r="B63" s="52"/>
      <c r="C63" s="224"/>
      <c r="D63" s="224"/>
      <c r="E63" s="224"/>
      <c r="F63" s="531"/>
      <c r="G63" s="531"/>
      <c r="H63" s="525"/>
      <c r="I63" s="532"/>
      <c r="J63" s="224"/>
      <c r="K63" s="224"/>
      <c r="L63" s="224"/>
    </row>
    <row r="64" spans="2:12" ht="16.5" customHeight="1">
      <c r="B64" s="57" t="s">
        <v>221</v>
      </c>
      <c r="C64" s="224"/>
      <c r="D64" s="224"/>
      <c r="E64" s="224"/>
      <c r="F64" s="531"/>
      <c r="G64" s="531"/>
      <c r="H64" s="525"/>
      <c r="I64" s="532"/>
      <c r="J64" s="224"/>
      <c r="K64" s="224"/>
      <c r="L64" s="224"/>
    </row>
    <row r="65" spans="2:16" ht="10.5" customHeight="1">
      <c r="B65" s="52"/>
      <c r="C65" s="224"/>
      <c r="D65" s="224"/>
      <c r="E65" s="224"/>
      <c r="F65" s="531"/>
      <c r="G65" s="531"/>
      <c r="H65" s="525"/>
      <c r="I65" s="532"/>
      <c r="J65" s="224"/>
      <c r="K65" s="224"/>
      <c r="L65" s="224"/>
    </row>
    <row r="66" spans="2:16" ht="16.5" customHeight="1">
      <c r="B66" s="56" t="s">
        <v>836</v>
      </c>
      <c r="C66" s="224"/>
      <c r="D66" s="224"/>
      <c r="E66" s="224"/>
      <c r="F66" s="531"/>
      <c r="G66" s="531"/>
      <c r="H66" s="525"/>
      <c r="I66" s="532"/>
      <c r="J66" s="224"/>
      <c r="K66" s="224"/>
      <c r="L66" s="224"/>
    </row>
    <row r="67" spans="2:16" ht="16.5" customHeight="1">
      <c r="B67" s="57" t="s">
        <v>835</v>
      </c>
      <c r="C67" s="224"/>
      <c r="D67" s="224"/>
      <c r="E67" s="224"/>
      <c r="F67" s="531"/>
      <c r="G67" s="531"/>
      <c r="H67" s="525"/>
      <c r="I67" s="532"/>
      <c r="J67" s="224"/>
      <c r="K67" s="224"/>
      <c r="L67" s="224"/>
    </row>
    <row r="68" spans="2:16" ht="9.75" customHeight="1">
      <c r="B68" s="52"/>
      <c r="C68" s="224"/>
      <c r="D68" s="224"/>
      <c r="E68" s="224"/>
      <c r="F68" s="531"/>
      <c r="G68" s="531"/>
      <c r="H68" s="525"/>
      <c r="I68" s="532"/>
      <c r="J68" s="224"/>
      <c r="K68" s="224"/>
      <c r="L68" s="224"/>
    </row>
    <row r="69" spans="2:16" ht="16.5" customHeight="1">
      <c r="B69" s="63" t="s">
        <v>222</v>
      </c>
      <c r="C69" s="224"/>
      <c r="D69" s="224"/>
      <c r="E69" s="224"/>
      <c r="F69" s="531"/>
      <c r="G69" s="531"/>
      <c r="H69" s="525"/>
      <c r="I69" s="532"/>
      <c r="J69" s="224"/>
      <c r="K69" s="224"/>
      <c r="L69" s="224"/>
    </row>
    <row r="70" spans="2:16" ht="9.75" customHeight="1" thickBot="1">
      <c r="B70" s="102"/>
      <c r="C70" s="102"/>
      <c r="D70" s="102"/>
      <c r="E70" s="102"/>
      <c r="F70" s="102"/>
      <c r="G70" s="102"/>
      <c r="H70" s="102"/>
      <c r="I70" s="102"/>
      <c r="J70" s="224"/>
      <c r="K70" s="224"/>
      <c r="L70" s="224"/>
    </row>
    <row r="71" spans="2:16" ht="16.149999999999999" customHeight="1">
      <c r="B71" s="64" t="s">
        <v>655</v>
      </c>
      <c r="C71" s="102"/>
      <c r="D71" s="102"/>
      <c r="E71" s="626" t="s">
        <v>291</v>
      </c>
      <c r="F71" s="627"/>
      <c r="G71" s="102"/>
      <c r="H71" s="626" t="s">
        <v>844</v>
      </c>
      <c r="I71" s="627"/>
      <c r="J71" s="224"/>
      <c r="K71" s="224"/>
      <c r="L71" s="224"/>
    </row>
    <row r="72" spans="2:16" ht="5.45" customHeight="1" thickBot="1">
      <c r="B72" s="71"/>
      <c r="C72" s="71"/>
      <c r="D72" s="71"/>
      <c r="E72" s="628"/>
      <c r="F72" s="629"/>
      <c r="G72" s="102"/>
      <c r="H72" s="628"/>
      <c r="I72" s="629"/>
      <c r="J72" s="71"/>
      <c r="L72" s="71"/>
      <c r="M72" s="71"/>
      <c r="N72" s="71"/>
      <c r="O72" s="71"/>
    </row>
    <row r="73" spans="2:16" ht="16.5" thickBot="1">
      <c r="B73" s="67" t="s">
        <v>184</v>
      </c>
      <c r="C73" s="603" t="s">
        <v>136</v>
      </c>
      <c r="D73" s="604"/>
      <c r="E73" s="67" t="s">
        <v>656</v>
      </c>
      <c r="F73" s="67" t="s">
        <v>657</v>
      </c>
      <c r="G73" s="102"/>
      <c r="H73" s="67" t="s">
        <v>656</v>
      </c>
      <c r="I73" s="67" t="s">
        <v>657</v>
      </c>
      <c r="J73" s="71"/>
      <c r="K73" s="511"/>
      <c r="L73" s="71"/>
      <c r="M73" s="71"/>
      <c r="N73" s="71"/>
      <c r="O73" s="71"/>
      <c r="P73" s="71"/>
    </row>
    <row r="74" spans="2:16" ht="15" customHeight="1">
      <c r="B74" s="68"/>
      <c r="C74" s="605" t="s">
        <v>658</v>
      </c>
      <c r="D74" s="606"/>
      <c r="E74" s="530">
        <v>24.15</v>
      </c>
      <c r="F74" s="543">
        <f>E74*1.2</f>
        <v>28.979999999999997</v>
      </c>
      <c r="G74" s="102"/>
      <c r="H74" s="530">
        <v>25</v>
      </c>
      <c r="I74" s="543">
        <f>H74*1.2</f>
        <v>30</v>
      </c>
      <c r="J74" s="71"/>
      <c r="K74" s="511"/>
      <c r="L74" s="71"/>
      <c r="M74" s="71"/>
      <c r="N74" s="71"/>
      <c r="O74" s="71"/>
      <c r="P74" s="71"/>
    </row>
    <row r="75" spans="2:16" ht="15">
      <c r="B75" s="69"/>
      <c r="C75" s="607" t="s">
        <v>659</v>
      </c>
      <c r="D75" s="608"/>
      <c r="E75" s="530">
        <v>24.15</v>
      </c>
      <c r="F75" s="540">
        <f>E75*1.2</f>
        <v>28.979999999999997</v>
      </c>
      <c r="G75" s="102"/>
      <c r="H75" s="530">
        <v>25</v>
      </c>
      <c r="I75" s="540">
        <f>H75*1.2</f>
        <v>30</v>
      </c>
      <c r="J75" s="71"/>
      <c r="K75" s="511"/>
      <c r="L75" s="71"/>
      <c r="M75" s="71"/>
      <c r="N75" s="71"/>
      <c r="O75" s="71"/>
      <c r="P75" s="71"/>
    </row>
    <row r="76" spans="2:16" ht="15">
      <c r="B76" s="69"/>
      <c r="C76" s="607" t="s">
        <v>660</v>
      </c>
      <c r="D76" s="608"/>
      <c r="E76" s="530">
        <v>73.5</v>
      </c>
      <c r="F76" s="540">
        <f>E76*1.2</f>
        <v>88.2</v>
      </c>
      <c r="G76" s="102"/>
      <c r="H76" s="530">
        <v>75</v>
      </c>
      <c r="I76" s="540">
        <f>H76*1.2</f>
        <v>90</v>
      </c>
      <c r="J76" s="71"/>
      <c r="K76" s="511"/>
      <c r="L76" s="71"/>
      <c r="M76" s="71"/>
      <c r="N76" s="71"/>
      <c r="O76" s="71"/>
      <c r="P76" s="71"/>
    </row>
    <row r="77" spans="2:16" ht="15.6" customHeight="1" thickBot="1">
      <c r="B77" s="70"/>
      <c r="C77" s="609" t="s">
        <v>661</v>
      </c>
      <c r="D77" s="610"/>
      <c r="E77" s="544">
        <v>73.5</v>
      </c>
      <c r="F77" s="545">
        <f>E77*1.2</f>
        <v>88.2</v>
      </c>
      <c r="G77" s="102"/>
      <c r="H77" s="544">
        <v>75</v>
      </c>
      <c r="I77" s="545">
        <f>H77*1.2</f>
        <v>90</v>
      </c>
      <c r="J77" s="71"/>
      <c r="K77" s="511"/>
      <c r="L77" s="71"/>
      <c r="M77" s="71"/>
      <c r="N77" s="71"/>
      <c r="O77" s="71"/>
      <c r="P77" s="71"/>
    </row>
    <row r="78" spans="2:16" ht="15">
      <c r="B78" s="224"/>
      <c r="C78" s="224"/>
      <c r="D78" s="224"/>
      <c r="E78" s="224"/>
      <c r="F78" s="71"/>
      <c r="G78" s="102"/>
      <c r="H78" s="71"/>
      <c r="I78" s="71"/>
      <c r="J78" s="71"/>
      <c r="L78" s="71"/>
      <c r="M78" s="71"/>
      <c r="N78" s="71"/>
      <c r="O78" s="71"/>
    </row>
    <row r="79" spans="2:16" ht="15">
      <c r="B79" s="66" t="s">
        <v>223</v>
      </c>
      <c r="C79" s="102"/>
      <c r="D79" s="102"/>
      <c r="E79" s="102"/>
      <c r="F79" s="102"/>
      <c r="G79" s="102"/>
      <c r="H79" s="102"/>
      <c r="I79" s="102"/>
      <c r="J79" s="224"/>
      <c r="K79" s="224"/>
      <c r="L79" s="224"/>
    </row>
    <row r="80" spans="2:16" ht="15" customHeight="1">
      <c r="B80" s="102"/>
      <c r="C80" s="102"/>
      <c r="D80" s="102"/>
      <c r="E80" s="102"/>
      <c r="F80" s="102"/>
      <c r="G80" s="102"/>
      <c r="H80" s="102"/>
      <c r="I80" s="102"/>
      <c r="J80" s="224"/>
      <c r="K80" s="224"/>
      <c r="L80" s="224"/>
    </row>
    <row r="81" spans="2:12" ht="15">
      <c r="B81" s="102"/>
      <c r="C81" s="102"/>
      <c r="D81" s="102"/>
      <c r="E81" s="102"/>
      <c r="F81" s="102"/>
      <c r="G81" s="102"/>
      <c r="H81" s="102"/>
      <c r="I81" s="102"/>
      <c r="J81" s="224"/>
      <c r="K81" s="224"/>
      <c r="L81" s="224"/>
    </row>
    <row r="82" spans="2:12" ht="15">
      <c r="B82" s="102"/>
      <c r="C82" s="102"/>
      <c r="D82" s="102"/>
      <c r="E82" s="102"/>
      <c r="F82" s="102"/>
      <c r="G82" s="102"/>
      <c r="H82" s="102"/>
      <c r="I82" s="102"/>
      <c r="J82" s="224"/>
      <c r="K82" s="224"/>
      <c r="L82" s="224"/>
    </row>
    <row r="83" spans="2:12" ht="15">
      <c r="B83" s="102"/>
      <c r="C83" s="102"/>
      <c r="D83" s="102"/>
      <c r="E83" s="102"/>
      <c r="F83" s="102"/>
      <c r="G83" s="102"/>
      <c r="H83" s="102"/>
      <c r="I83" s="102"/>
      <c r="J83" s="224"/>
      <c r="K83" s="224"/>
      <c r="L83" s="224"/>
    </row>
    <row r="84" spans="2:12" ht="15" customHeight="1">
      <c r="B84" s="102"/>
      <c r="C84" s="102"/>
      <c r="D84" s="102"/>
      <c r="E84" s="102"/>
      <c r="F84" s="102"/>
      <c r="G84" s="102"/>
      <c r="H84" s="102"/>
      <c r="I84" s="102"/>
      <c r="J84" s="224"/>
      <c r="K84" s="224"/>
      <c r="L84" s="224"/>
    </row>
    <row r="85" spans="2:12" ht="15">
      <c r="B85" s="102"/>
      <c r="C85" s="102"/>
      <c r="D85" s="102"/>
      <c r="E85" s="102"/>
      <c r="F85" s="102"/>
      <c r="G85" s="102"/>
      <c r="H85" s="102"/>
      <c r="I85" s="102"/>
      <c r="J85" s="224"/>
      <c r="K85" s="224"/>
      <c r="L85" s="224"/>
    </row>
    <row r="86" spans="2:12" ht="15">
      <c r="B86" s="102"/>
      <c r="C86" s="102"/>
      <c r="D86" s="102"/>
      <c r="E86" s="102"/>
      <c r="F86" s="102"/>
      <c r="G86" s="102"/>
      <c r="H86" s="102"/>
      <c r="I86" s="102"/>
      <c r="J86" s="224"/>
      <c r="K86" s="224"/>
      <c r="L86" s="224"/>
    </row>
    <row r="87" spans="2:12" ht="15" customHeight="1">
      <c r="B87" s="102"/>
      <c r="C87" s="102"/>
      <c r="D87" s="102"/>
      <c r="E87" s="102"/>
      <c r="F87" s="102"/>
      <c r="G87" s="102"/>
      <c r="H87" s="102"/>
      <c r="I87" s="102"/>
      <c r="J87" s="224"/>
      <c r="K87" s="224"/>
      <c r="L87" s="224"/>
    </row>
    <row r="88" spans="2:12" ht="15">
      <c r="B88" s="102"/>
      <c r="C88" s="102"/>
      <c r="D88" s="102"/>
      <c r="E88" s="102"/>
      <c r="F88" s="102"/>
      <c r="G88" s="102"/>
      <c r="H88" s="102"/>
      <c r="I88" s="102"/>
      <c r="J88" s="224"/>
      <c r="K88" s="224"/>
      <c r="L88" s="224"/>
    </row>
    <row r="89" spans="2:12" ht="15">
      <c r="B89" s="102"/>
      <c r="C89" s="102"/>
      <c r="D89" s="102"/>
      <c r="E89" s="102"/>
      <c r="F89" s="102"/>
      <c r="G89" s="102"/>
      <c r="H89" s="102"/>
      <c r="I89" s="102"/>
      <c r="J89" s="224"/>
      <c r="K89" s="224"/>
      <c r="L89" s="224"/>
    </row>
    <row r="90" spans="2:12" ht="15" customHeight="1">
      <c r="B90" s="102"/>
      <c r="C90" s="102"/>
      <c r="D90" s="102"/>
      <c r="E90" s="102"/>
      <c r="F90" s="102"/>
      <c r="G90" s="102"/>
      <c r="H90" s="102"/>
      <c r="I90" s="102"/>
      <c r="J90" s="224"/>
      <c r="K90" s="224"/>
      <c r="L90" s="224"/>
    </row>
  </sheetData>
  <mergeCells count="46">
    <mergeCell ref="E71:F72"/>
    <mergeCell ref="H71:I72"/>
    <mergeCell ref="E50:F50"/>
    <mergeCell ref="H50:I50"/>
    <mergeCell ref="E51:F51"/>
    <mergeCell ref="H51:I51"/>
    <mergeCell ref="E52:F52"/>
    <mergeCell ref="H52:I52"/>
    <mergeCell ref="E4:F5"/>
    <mergeCell ref="H4:I5"/>
    <mergeCell ref="E21:F22"/>
    <mergeCell ref="H21:I22"/>
    <mergeCell ref="E39:F40"/>
    <mergeCell ref="H39:I40"/>
    <mergeCell ref="E37:I37"/>
    <mergeCell ref="B23:B24"/>
    <mergeCell ref="C23:D24"/>
    <mergeCell ref="C46:D46"/>
    <mergeCell ref="C47:D47"/>
    <mergeCell ref="C43:D43"/>
    <mergeCell ref="C44:D44"/>
    <mergeCell ref="C45:D45"/>
    <mergeCell ref="C25:D25"/>
    <mergeCell ref="C26:D26"/>
    <mergeCell ref="C27:D27"/>
    <mergeCell ref="C28:D28"/>
    <mergeCell ref="C29:D29"/>
    <mergeCell ref="C30:D30"/>
    <mergeCell ref="C8:D8"/>
    <mergeCell ref="C35:D35"/>
    <mergeCell ref="C36:D36"/>
    <mergeCell ref="C34:D34"/>
    <mergeCell ref="C51:D51"/>
    <mergeCell ref="C48:D48"/>
    <mergeCell ref="C49:D49"/>
    <mergeCell ref="C52:D52"/>
    <mergeCell ref="C31:D31"/>
    <mergeCell ref="C32:D32"/>
    <mergeCell ref="C33:D33"/>
    <mergeCell ref="C37:D37"/>
    <mergeCell ref="C50:D50"/>
    <mergeCell ref="C73:D73"/>
    <mergeCell ref="C74:D74"/>
    <mergeCell ref="C75:D75"/>
    <mergeCell ref="C76:D76"/>
    <mergeCell ref="C77:D77"/>
  </mergeCells>
  <phoneticPr fontId="3" type="noConversion"/>
  <printOptions horizontalCentered="1"/>
  <pageMargins left="0.74803149606299213" right="0.74803149606299213" top="0.98425196850393704" bottom="0.98425196850393704" header="0.51181102362204722" footer="0.51181102362204722"/>
  <pageSetup paperSize="9" scale="69" firstPageNumber="80" orientation="portrait" useFirstPageNumber="1" r:id="rId1"/>
  <headerFooter alignWithMargins="0">
    <oddFooter>&amp;C&amp;"Gill Sans MT Light,Regular"Page 12.23</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pageSetUpPr fitToPage="1"/>
  </sheetPr>
  <dimension ref="B2:L48"/>
  <sheetViews>
    <sheetView showGridLines="0" zoomScale="95" zoomScaleNormal="95" zoomScaleSheetLayoutView="85" workbookViewId="0">
      <pane xSplit="4" ySplit="5" topLeftCell="E6" activePane="bottomRight" state="frozen"/>
      <selection activeCell="B35" sqref="B35"/>
      <selection pane="topRight" activeCell="B35" sqref="B35"/>
      <selection pane="bottomLeft" activeCell="B35" sqref="B35"/>
      <selection pane="bottomRight" activeCell="E27" sqref="E27"/>
    </sheetView>
  </sheetViews>
  <sheetFormatPr defaultColWidth="9.140625" defaultRowHeight="15"/>
  <cols>
    <col min="1" max="2" width="3.7109375" style="5" customWidth="1"/>
    <col min="3" max="3" width="75.140625" style="5" customWidth="1"/>
    <col min="4" max="4" width="1.42578125" style="5" customWidth="1"/>
    <col min="5" max="5" width="12.5703125" style="19" customWidth="1"/>
    <col min="6" max="6" width="2.5703125" style="19" customWidth="1"/>
    <col min="7" max="7" width="12.5703125" style="19" customWidth="1"/>
    <col min="8" max="8" width="2.5703125" style="19" customWidth="1"/>
    <col min="9" max="9" width="9" style="19" customWidth="1"/>
    <col min="10" max="10" width="2.42578125" style="19" customWidth="1"/>
    <col min="11" max="11" width="12.5703125" style="19" customWidth="1"/>
    <col min="12" max="12" width="2.42578125" style="19" customWidth="1"/>
    <col min="13" max="16384" width="9.140625" style="5"/>
  </cols>
  <sheetData>
    <row r="2" spans="2:12" s="27" customFormat="1" ht="20.25">
      <c r="B2" s="266" t="s">
        <v>176</v>
      </c>
      <c r="E2" s="28"/>
      <c r="F2" s="28"/>
      <c r="G2" s="28"/>
      <c r="H2" s="28"/>
      <c r="I2" s="28"/>
      <c r="J2" s="28"/>
      <c r="K2" s="28"/>
      <c r="L2" s="28"/>
    </row>
    <row r="3" spans="2:12" ht="15.75">
      <c r="E3" s="30" t="s">
        <v>291</v>
      </c>
      <c r="F3" s="28"/>
      <c r="G3" s="30" t="s">
        <v>844</v>
      </c>
      <c r="H3" s="31"/>
      <c r="I3" s="31"/>
      <c r="J3" s="28"/>
      <c r="K3" s="30" t="s">
        <v>844</v>
      </c>
      <c r="L3" s="28"/>
    </row>
    <row r="4" spans="2:12" s="34" customFormat="1" ht="31.5">
      <c r="E4" s="267" t="s">
        <v>30</v>
      </c>
      <c r="F4" s="28"/>
      <c r="G4" s="267" t="s">
        <v>30</v>
      </c>
      <c r="H4" s="31"/>
      <c r="I4" s="268" t="s">
        <v>29</v>
      </c>
      <c r="J4" s="28"/>
      <c r="K4" s="267" t="s">
        <v>28</v>
      </c>
      <c r="L4" s="28"/>
    </row>
    <row r="5" spans="2:12" s="34" customFormat="1" ht="15.75">
      <c r="B5" s="39" t="s">
        <v>32</v>
      </c>
      <c r="E5" s="330" t="s">
        <v>618</v>
      </c>
      <c r="F5" s="341"/>
      <c r="G5" s="330" t="s">
        <v>618</v>
      </c>
      <c r="H5" s="342"/>
      <c r="I5" s="330" t="s">
        <v>619</v>
      </c>
      <c r="J5" s="341"/>
      <c r="K5" s="330" t="s">
        <v>618</v>
      </c>
      <c r="L5" s="28"/>
    </row>
    <row r="6" spans="2:12">
      <c r="B6" s="319" t="s">
        <v>346</v>
      </c>
      <c r="C6" s="102"/>
      <c r="E6" s="304"/>
      <c r="G6" s="303"/>
      <c r="I6" s="316"/>
      <c r="K6" s="317"/>
    </row>
    <row r="7" spans="2:12">
      <c r="B7" s="102"/>
      <c r="C7" s="102" t="s">
        <v>352</v>
      </c>
      <c r="E7" s="311">
        <v>106.99975000000001</v>
      </c>
      <c r="F7" s="44"/>
      <c r="G7" s="315">
        <v>112.35</v>
      </c>
      <c r="H7" s="36"/>
      <c r="I7" s="316">
        <f>G7*0.2</f>
        <v>22.47</v>
      </c>
      <c r="J7" s="36"/>
      <c r="K7" s="311">
        <f>SUM(G7:J7)</f>
        <v>134.82</v>
      </c>
    </row>
    <row r="8" spans="2:12">
      <c r="B8" s="102"/>
      <c r="C8" s="102" t="s">
        <v>347</v>
      </c>
      <c r="E8" s="311">
        <v>76.000299999999996</v>
      </c>
      <c r="F8" s="44"/>
      <c r="G8" s="315">
        <v>79.8</v>
      </c>
      <c r="H8" s="36"/>
      <c r="I8" s="316">
        <v>0</v>
      </c>
      <c r="J8" s="36"/>
      <c r="K8" s="311">
        <f>G8+I8</f>
        <v>79.8</v>
      </c>
    </row>
    <row r="9" spans="2:12" ht="15.75">
      <c r="B9" s="102"/>
      <c r="C9" s="102" t="s">
        <v>348</v>
      </c>
      <c r="E9" s="311">
        <v>14.4998</v>
      </c>
      <c r="F9" s="44"/>
      <c r="G9" s="315">
        <f>E9*1.05+0.01</f>
        <v>15.23479</v>
      </c>
      <c r="H9" s="35"/>
      <c r="I9" s="316">
        <f t="shared" ref="I9:I13" si="0">G9*0.2</f>
        <v>3.0469580000000001</v>
      </c>
      <c r="J9" s="36"/>
      <c r="K9" s="311">
        <f t="shared" ref="K9:K12" si="1">G9+I9</f>
        <v>18.281748</v>
      </c>
    </row>
    <row r="10" spans="2:12">
      <c r="B10" s="102"/>
      <c r="C10" s="102" t="s">
        <v>349</v>
      </c>
      <c r="E10" s="311">
        <v>35.829500000000003</v>
      </c>
      <c r="F10" s="44"/>
      <c r="G10" s="315">
        <v>36.67</v>
      </c>
      <c r="H10" s="36"/>
      <c r="I10" s="316">
        <f t="shared" si="0"/>
        <v>7.3340000000000005</v>
      </c>
      <c r="J10" s="36"/>
      <c r="K10" s="311">
        <f>G10+I10</f>
        <v>44.004000000000005</v>
      </c>
    </row>
    <row r="11" spans="2:12">
      <c r="B11" s="102"/>
      <c r="C11" s="102" t="s">
        <v>782</v>
      </c>
      <c r="E11" s="311">
        <v>28.999879999999997</v>
      </c>
      <c r="F11" s="44"/>
      <c r="G11" s="315">
        <f>E11*1.05</f>
        <v>30.449873999999998</v>
      </c>
      <c r="H11" s="36"/>
      <c r="I11" s="316">
        <f t="shared" si="0"/>
        <v>6.0899748000000002</v>
      </c>
      <c r="J11" s="36"/>
      <c r="K11" s="311">
        <f t="shared" si="1"/>
        <v>36.539848800000001</v>
      </c>
    </row>
    <row r="12" spans="2:12">
      <c r="B12" s="102"/>
      <c r="C12" s="102" t="s">
        <v>350</v>
      </c>
      <c r="E12" s="311">
        <v>14.499939999999999</v>
      </c>
      <c r="F12" s="44"/>
      <c r="G12" s="315">
        <f>E12*1.05+0.01</f>
        <v>15.234936999999999</v>
      </c>
      <c r="H12" s="36"/>
      <c r="I12" s="316">
        <v>0</v>
      </c>
      <c r="J12" s="36"/>
      <c r="K12" s="311">
        <f t="shared" si="1"/>
        <v>15.234936999999999</v>
      </c>
    </row>
    <row r="13" spans="2:12">
      <c r="B13" s="102"/>
      <c r="C13" s="102" t="s">
        <v>351</v>
      </c>
      <c r="E13" s="311">
        <v>15.75</v>
      </c>
      <c r="F13" s="44"/>
      <c r="G13" s="315">
        <f>E13*1.05</f>
        <v>16.537500000000001</v>
      </c>
      <c r="H13" s="36"/>
      <c r="I13" s="316">
        <f t="shared" si="0"/>
        <v>3.3075000000000006</v>
      </c>
      <c r="J13" s="36"/>
      <c r="K13" s="311">
        <f>G13+I13</f>
        <v>19.845000000000002</v>
      </c>
    </row>
    <row r="14" spans="2:12" ht="8.25" customHeight="1">
      <c r="B14" s="102"/>
      <c r="C14" s="102"/>
      <c r="E14" s="305"/>
      <c r="F14" s="46"/>
      <c r="G14" s="316"/>
      <c r="H14" s="36"/>
      <c r="I14" s="316"/>
      <c r="J14" s="36"/>
      <c r="K14" s="318"/>
    </row>
    <row r="15" spans="2:12">
      <c r="B15" s="319" t="s">
        <v>353</v>
      </c>
      <c r="C15" s="102"/>
      <c r="E15" s="305"/>
      <c r="F15" s="46"/>
      <c r="G15" s="316"/>
      <c r="H15" s="36"/>
      <c r="I15" s="316"/>
      <c r="J15" s="36"/>
      <c r="K15" s="318"/>
    </row>
    <row r="16" spans="2:12">
      <c r="B16" s="102"/>
      <c r="C16" s="102" t="s">
        <v>352</v>
      </c>
      <c r="E16" s="311">
        <v>140.99940000000001</v>
      </c>
      <c r="F16" s="44"/>
      <c r="G16" s="315">
        <f>E16*1.05</f>
        <v>148.04937000000001</v>
      </c>
      <c r="H16" s="36"/>
      <c r="I16" s="316">
        <f>G16*0.2</f>
        <v>29.609874000000005</v>
      </c>
      <c r="J16" s="36"/>
      <c r="K16" s="311">
        <f>SUM(G16:J16)</f>
        <v>177.659244</v>
      </c>
    </row>
    <row r="17" spans="2:11">
      <c r="B17" s="102"/>
      <c r="C17" s="102" t="s">
        <v>347</v>
      </c>
      <c r="E17" s="311">
        <v>98.999499999999998</v>
      </c>
      <c r="F17" s="44"/>
      <c r="G17" s="315">
        <f>E17*1.05</f>
        <v>103.94947500000001</v>
      </c>
      <c r="H17" s="36"/>
      <c r="I17" s="316">
        <v>0</v>
      </c>
      <c r="J17" s="36"/>
      <c r="K17" s="311">
        <f>G17+I17</f>
        <v>103.94947500000001</v>
      </c>
    </row>
    <row r="18" spans="2:11" ht="15.75">
      <c r="B18" s="102"/>
      <c r="C18" s="102" t="s">
        <v>348</v>
      </c>
      <c r="E18" s="311">
        <v>14.4998</v>
      </c>
      <c r="F18" s="44"/>
      <c r="G18" s="315">
        <f>E18*1.05+0.01</f>
        <v>15.23479</v>
      </c>
      <c r="H18" s="35"/>
      <c r="I18" s="316">
        <f t="shared" ref="I18:I20" si="2">G18*0.2</f>
        <v>3.0469580000000001</v>
      </c>
      <c r="J18" s="36"/>
      <c r="K18" s="311">
        <f t="shared" ref="K18" si="3">G18+I18</f>
        <v>18.281748</v>
      </c>
    </row>
    <row r="19" spans="2:11">
      <c r="B19" s="102"/>
      <c r="C19" s="102" t="s">
        <v>349</v>
      </c>
      <c r="E19" s="311">
        <v>35.829849999999993</v>
      </c>
      <c r="F19" s="44"/>
      <c r="G19" s="315">
        <v>36.67</v>
      </c>
      <c r="H19" s="36"/>
      <c r="I19" s="316">
        <f t="shared" si="2"/>
        <v>7.3340000000000005</v>
      </c>
      <c r="J19" s="36"/>
      <c r="K19" s="311">
        <f>G19+I19</f>
        <v>44.004000000000005</v>
      </c>
    </row>
    <row r="20" spans="2:11">
      <c r="B20" s="102"/>
      <c r="C20" s="102" t="s">
        <v>782</v>
      </c>
      <c r="E20" s="311">
        <v>28.999879999999997</v>
      </c>
      <c r="F20" s="44"/>
      <c r="G20" s="315">
        <f>E20*1.05</f>
        <v>30.449873999999998</v>
      </c>
      <c r="H20" s="36"/>
      <c r="I20" s="316">
        <f t="shared" si="2"/>
        <v>6.0899748000000002</v>
      </c>
      <c r="J20" s="36"/>
      <c r="K20" s="311">
        <f t="shared" ref="K20:K21" si="4">G20+I20</f>
        <v>36.539848800000001</v>
      </c>
    </row>
    <row r="21" spans="2:11">
      <c r="B21" s="102"/>
      <c r="C21" s="102" t="s">
        <v>350</v>
      </c>
      <c r="E21" s="311">
        <v>14.499939999999999</v>
      </c>
      <c r="F21" s="44"/>
      <c r="G21" s="315">
        <f>E21*1.05+0.01</f>
        <v>15.234936999999999</v>
      </c>
      <c r="H21" s="36"/>
      <c r="I21" s="316">
        <v>0</v>
      </c>
      <c r="J21" s="36"/>
      <c r="K21" s="311">
        <f t="shared" si="4"/>
        <v>15.234936999999999</v>
      </c>
    </row>
    <row r="22" spans="2:11">
      <c r="B22" s="102"/>
      <c r="C22" s="102" t="s">
        <v>351</v>
      </c>
      <c r="E22" s="311">
        <v>15.75</v>
      </c>
      <c r="F22" s="44"/>
      <c r="G22" s="315">
        <f>E22*1.05</f>
        <v>16.537500000000001</v>
      </c>
      <c r="H22" s="36"/>
      <c r="I22" s="316">
        <f t="shared" ref="I22" si="5">G22*0.2</f>
        <v>3.3075000000000006</v>
      </c>
      <c r="J22" s="36"/>
      <c r="K22" s="311">
        <f>G22+I22</f>
        <v>19.845000000000002</v>
      </c>
    </row>
    <row r="23" spans="2:11">
      <c r="B23" s="102"/>
      <c r="C23" s="102"/>
      <c r="E23" s="311"/>
      <c r="F23" s="44"/>
      <c r="G23" s="315"/>
      <c r="H23" s="36"/>
      <c r="I23" s="316"/>
      <c r="J23" s="36"/>
      <c r="K23" s="311"/>
    </row>
    <row r="24" spans="2:11">
      <c r="B24" s="319" t="s">
        <v>354</v>
      </c>
      <c r="C24" s="102"/>
      <c r="E24" s="311"/>
      <c r="F24" s="44"/>
      <c r="G24" s="315"/>
      <c r="H24" s="36"/>
      <c r="I24" s="316"/>
      <c r="J24" s="36"/>
      <c r="K24" s="311"/>
    </row>
    <row r="25" spans="2:11">
      <c r="B25" s="102"/>
      <c r="C25" s="102" t="s">
        <v>355</v>
      </c>
      <c r="E25" s="311">
        <v>27.998999999999999</v>
      </c>
      <c r="F25" s="44"/>
      <c r="G25" s="315">
        <f t="shared" ref="G25:G38" si="6">E25*1.05</f>
        <v>29.398949999999999</v>
      </c>
      <c r="H25" s="36"/>
      <c r="I25" s="316">
        <f>G25*0.2</f>
        <v>5.8797899999999998</v>
      </c>
      <c r="J25" s="36"/>
      <c r="K25" s="311">
        <f t="shared" ref="K25:K38" si="7">G25+I25</f>
        <v>35.278739999999999</v>
      </c>
    </row>
    <row r="26" spans="2:11">
      <c r="B26" s="102"/>
      <c r="C26" s="102" t="s">
        <v>356</v>
      </c>
      <c r="E26" s="311">
        <v>18.500039999999998</v>
      </c>
      <c r="F26" s="44"/>
      <c r="G26" s="315">
        <f t="shared" si="6"/>
        <v>19.425041999999998</v>
      </c>
      <c r="H26" s="36"/>
      <c r="I26" s="316">
        <f>G26*0.2</f>
        <v>3.8850083999999998</v>
      </c>
      <c r="J26" s="36"/>
      <c r="K26" s="311">
        <f t="shared" si="7"/>
        <v>23.310050399999998</v>
      </c>
    </row>
    <row r="27" spans="2:11">
      <c r="B27" s="102"/>
      <c r="C27" s="102" t="s">
        <v>882</v>
      </c>
      <c r="E27" s="311" t="s">
        <v>873</v>
      </c>
      <c r="F27" s="44"/>
      <c r="G27" s="315">
        <v>82</v>
      </c>
      <c r="H27" s="36"/>
      <c r="I27" s="316">
        <v>0</v>
      </c>
      <c r="J27" s="36"/>
      <c r="K27" s="311">
        <f t="shared" si="7"/>
        <v>82</v>
      </c>
    </row>
    <row r="28" spans="2:11">
      <c r="B28" s="102"/>
      <c r="C28" s="102" t="s">
        <v>884</v>
      </c>
      <c r="E28" s="311" t="s">
        <v>873</v>
      </c>
      <c r="F28" s="44"/>
      <c r="G28" s="315">
        <v>17</v>
      </c>
      <c r="H28" s="36"/>
      <c r="I28" s="316">
        <v>0</v>
      </c>
      <c r="J28" s="36"/>
      <c r="K28" s="311">
        <f t="shared" si="7"/>
        <v>17</v>
      </c>
    </row>
    <row r="29" spans="2:11">
      <c r="B29" s="102"/>
      <c r="C29" s="102" t="s">
        <v>883</v>
      </c>
      <c r="E29" s="311" t="s">
        <v>873</v>
      </c>
      <c r="F29" s="44"/>
      <c r="G29" s="315">
        <v>17</v>
      </c>
      <c r="H29" s="36"/>
      <c r="I29" s="316">
        <v>0</v>
      </c>
      <c r="J29" s="36"/>
      <c r="K29" s="311">
        <f t="shared" si="7"/>
        <v>17</v>
      </c>
    </row>
    <row r="30" spans="2:11">
      <c r="B30" s="102"/>
      <c r="C30" s="102" t="s">
        <v>357</v>
      </c>
      <c r="E30" s="311">
        <v>13.999499999999999</v>
      </c>
      <c r="F30" s="44"/>
      <c r="G30" s="315">
        <f t="shared" si="6"/>
        <v>14.699475</v>
      </c>
      <c r="H30" s="36"/>
      <c r="I30" s="316">
        <f t="shared" ref="I30:I38" si="8">G30*0.2</f>
        <v>2.9398949999999999</v>
      </c>
      <c r="J30" s="36"/>
      <c r="K30" s="311">
        <f t="shared" si="7"/>
        <v>17.63937</v>
      </c>
    </row>
    <row r="31" spans="2:11">
      <c r="B31" s="102"/>
      <c r="C31" s="102" t="s">
        <v>358</v>
      </c>
      <c r="E31" s="311">
        <v>13.999499999999999</v>
      </c>
      <c r="F31" s="44"/>
      <c r="G31" s="315">
        <f t="shared" si="6"/>
        <v>14.699475</v>
      </c>
      <c r="H31" s="36"/>
      <c r="I31" s="316">
        <f t="shared" si="8"/>
        <v>2.9398949999999999</v>
      </c>
      <c r="J31" s="36"/>
      <c r="K31" s="311">
        <f t="shared" si="7"/>
        <v>17.63937</v>
      </c>
    </row>
    <row r="32" spans="2:11">
      <c r="B32" s="102"/>
      <c r="C32" s="102" t="s">
        <v>359</v>
      </c>
      <c r="E32" s="311">
        <v>13.999499999999999</v>
      </c>
      <c r="F32" s="44"/>
      <c r="G32" s="315">
        <f t="shared" si="6"/>
        <v>14.699475</v>
      </c>
      <c r="H32" s="36"/>
      <c r="I32" s="316">
        <f t="shared" si="8"/>
        <v>2.9398949999999999</v>
      </c>
      <c r="J32" s="36"/>
      <c r="K32" s="311">
        <f t="shared" si="7"/>
        <v>17.63937</v>
      </c>
    </row>
    <row r="33" spans="2:12">
      <c r="B33" s="102"/>
      <c r="C33" s="102" t="s">
        <v>360</v>
      </c>
      <c r="E33" s="311">
        <v>13.999499999999999</v>
      </c>
      <c r="F33" s="44"/>
      <c r="G33" s="315">
        <f t="shared" si="6"/>
        <v>14.699475</v>
      </c>
      <c r="H33" s="36"/>
      <c r="I33" s="316">
        <f t="shared" si="8"/>
        <v>2.9398949999999999</v>
      </c>
      <c r="J33" s="36"/>
      <c r="K33" s="311">
        <f t="shared" si="7"/>
        <v>17.63937</v>
      </c>
    </row>
    <row r="34" spans="2:12">
      <c r="B34" s="102"/>
      <c r="C34" s="102" t="s">
        <v>361</v>
      </c>
      <c r="E34" s="311">
        <v>13.999499999999999</v>
      </c>
      <c r="F34" s="44"/>
      <c r="G34" s="315">
        <f t="shared" si="6"/>
        <v>14.699475</v>
      </c>
      <c r="H34" s="36"/>
      <c r="I34" s="316">
        <f t="shared" si="8"/>
        <v>2.9398949999999999</v>
      </c>
      <c r="J34" s="36"/>
      <c r="K34" s="311">
        <f t="shared" si="7"/>
        <v>17.63937</v>
      </c>
    </row>
    <row r="35" spans="2:12">
      <c r="B35" s="102"/>
      <c r="C35" s="102" t="s">
        <v>362</v>
      </c>
      <c r="E35" s="311">
        <v>13.999499999999999</v>
      </c>
      <c r="F35" s="44"/>
      <c r="G35" s="315">
        <f t="shared" si="6"/>
        <v>14.699475</v>
      </c>
      <c r="H35" s="36"/>
      <c r="I35" s="316">
        <f t="shared" si="8"/>
        <v>2.9398949999999999</v>
      </c>
      <c r="J35" s="36"/>
      <c r="K35" s="311">
        <f t="shared" si="7"/>
        <v>17.63937</v>
      </c>
    </row>
    <row r="36" spans="2:12">
      <c r="B36" s="102"/>
      <c r="C36" s="102" t="s">
        <v>363</v>
      </c>
      <c r="E36" s="311">
        <v>13.999499999999999</v>
      </c>
      <c r="F36" s="44"/>
      <c r="G36" s="315">
        <f t="shared" si="6"/>
        <v>14.699475</v>
      </c>
      <c r="H36" s="36"/>
      <c r="I36" s="316">
        <f t="shared" si="8"/>
        <v>2.9398949999999999</v>
      </c>
      <c r="J36" s="36"/>
      <c r="K36" s="311">
        <f t="shared" si="7"/>
        <v>17.63937</v>
      </c>
    </row>
    <row r="37" spans="2:12">
      <c r="B37" s="102"/>
      <c r="C37" s="102" t="s">
        <v>364</v>
      </c>
      <c r="E37" s="311">
        <v>13.999499999999999</v>
      </c>
      <c r="F37" s="44"/>
      <c r="G37" s="315">
        <f t="shared" si="6"/>
        <v>14.699475</v>
      </c>
      <c r="H37" s="36"/>
      <c r="I37" s="316">
        <f t="shared" si="8"/>
        <v>2.9398949999999999</v>
      </c>
      <c r="J37" s="36"/>
      <c r="K37" s="311">
        <f t="shared" si="7"/>
        <v>17.63937</v>
      </c>
    </row>
    <row r="38" spans="2:12">
      <c r="B38" s="102"/>
      <c r="C38" s="102" t="s">
        <v>365</v>
      </c>
      <c r="E38" s="311">
        <v>22.999500000000001</v>
      </c>
      <c r="F38" s="44"/>
      <c r="G38" s="315">
        <f t="shared" si="6"/>
        <v>24.149475000000002</v>
      </c>
      <c r="H38" s="36"/>
      <c r="I38" s="316">
        <f t="shared" si="8"/>
        <v>4.8298950000000005</v>
      </c>
      <c r="J38" s="36"/>
      <c r="K38" s="311">
        <f t="shared" si="7"/>
        <v>28.979370000000003</v>
      </c>
    </row>
    <row r="39" spans="2:12">
      <c r="B39" s="102"/>
      <c r="C39" s="102"/>
      <c r="E39" s="311"/>
      <c r="F39" s="311"/>
      <c r="G39" s="311"/>
      <c r="H39" s="311"/>
      <c r="I39" s="311"/>
      <c r="J39" s="311"/>
      <c r="K39" s="311"/>
      <c r="L39" s="311"/>
    </row>
    <row r="40" spans="2:12">
      <c r="B40" s="102"/>
      <c r="C40" s="102" t="s">
        <v>783</v>
      </c>
      <c r="E40" s="44"/>
      <c r="F40" s="44"/>
      <c r="G40" s="45"/>
      <c r="H40" s="36"/>
      <c r="I40" s="36"/>
      <c r="J40" s="36"/>
      <c r="K40" s="44"/>
    </row>
    <row r="41" spans="2:12">
      <c r="E41" s="44"/>
      <c r="F41" s="44"/>
      <c r="G41" s="45"/>
      <c r="H41" s="36"/>
      <c r="I41" s="36"/>
      <c r="J41" s="36"/>
      <c r="K41" s="44"/>
    </row>
    <row r="42" spans="2:12">
      <c r="C42" s="93"/>
      <c r="E42" s="46"/>
      <c r="F42" s="46"/>
      <c r="G42" s="36"/>
      <c r="H42" s="36"/>
      <c r="I42" s="36"/>
      <c r="J42" s="36"/>
      <c r="K42" s="47"/>
    </row>
    <row r="43" spans="2:12">
      <c r="E43" s="5"/>
      <c r="F43" s="5"/>
      <c r="G43" s="14"/>
      <c r="I43" s="48"/>
      <c r="K43" s="49"/>
      <c r="L43" s="5"/>
    </row>
    <row r="44" spans="2:12">
      <c r="E44" s="5"/>
      <c r="F44" s="5"/>
      <c r="G44" s="17"/>
      <c r="I44" s="48"/>
      <c r="K44" s="17"/>
      <c r="L44" s="5"/>
    </row>
    <row r="45" spans="2:12">
      <c r="E45" s="5"/>
      <c r="F45" s="5"/>
      <c r="G45" s="17"/>
      <c r="I45" s="48"/>
      <c r="K45" s="17"/>
      <c r="L45" s="5"/>
    </row>
    <row r="46" spans="2:12">
      <c r="E46" s="5"/>
      <c r="F46" s="5"/>
      <c r="G46" s="17"/>
      <c r="I46" s="48"/>
      <c r="K46" s="17"/>
      <c r="L46" s="5"/>
    </row>
    <row r="47" spans="2:12">
      <c r="E47" s="5"/>
      <c r="F47" s="5"/>
      <c r="G47" s="17"/>
      <c r="I47" s="48"/>
      <c r="K47" s="17"/>
      <c r="L47" s="5"/>
    </row>
    <row r="48" spans="2:12">
      <c r="E48" s="5"/>
      <c r="F48" s="5"/>
      <c r="G48" s="49"/>
      <c r="I48" s="48"/>
      <c r="K48" s="49"/>
      <c r="L48" s="5"/>
    </row>
  </sheetData>
  <phoneticPr fontId="3" type="noConversion"/>
  <printOptions horizontalCentered="1"/>
  <pageMargins left="0.74803149606299213" right="0.74803149606299213" top="0.98425196850393704" bottom="0.98425196850393704" header="0.51181102362204722" footer="0.51181102362204722"/>
  <pageSetup paperSize="9" scale="75" firstPageNumber="80" orientation="landscape" useFirstPageNumber="1" r:id="rId1"/>
  <headerFooter alignWithMargins="0">
    <oddFooter>&amp;C&amp;"Gill Sans MT Light,Regular"Page 12.4</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28B36-B30D-4305-AAB7-DD8D8BBD39F6}">
  <sheetPr>
    <tabColor rgb="FFFFC000"/>
  </sheetPr>
  <dimension ref="A2:K53"/>
  <sheetViews>
    <sheetView showGridLines="0" zoomScale="86" zoomScaleNormal="86" workbookViewId="0">
      <pane xSplit="3" ySplit="5" topLeftCell="D6" activePane="bottomRight" state="frozen"/>
      <selection activeCell="B35" sqref="B35"/>
      <selection pane="topRight" activeCell="B35" sqref="B35"/>
      <selection pane="bottomLeft" activeCell="B35" sqref="B35"/>
      <selection pane="bottomRight" activeCell="D12" sqref="D12"/>
    </sheetView>
  </sheetViews>
  <sheetFormatPr defaultColWidth="8.7109375" defaultRowHeight="12.75"/>
  <cols>
    <col min="1" max="1" width="1.5703125" style="71" customWidth="1"/>
    <col min="2" max="2" width="94" style="71" customWidth="1"/>
    <col min="3" max="3" width="1.28515625" style="71" customWidth="1"/>
    <col min="4" max="4" width="14.7109375" style="71" customWidth="1"/>
    <col min="5" max="5" width="2.5703125" style="71" customWidth="1"/>
    <col min="6" max="6" width="15.7109375" style="71" customWidth="1"/>
    <col min="7" max="7" width="2.28515625" style="71" customWidth="1"/>
    <col min="8" max="8" width="9" style="71" customWidth="1"/>
    <col min="9" max="9" width="2.5703125" style="71" customWidth="1"/>
    <col min="10" max="10" width="15.7109375" style="71" customWidth="1"/>
    <col min="11" max="11" width="2.42578125" style="71" customWidth="1"/>
    <col min="12" max="16384" width="8.7109375" style="71"/>
  </cols>
  <sheetData>
    <row r="2" spans="1:11" ht="20.25">
      <c r="B2" s="365" t="s">
        <v>747</v>
      </c>
      <c r="C2" s="52"/>
      <c r="D2" s="209"/>
      <c r="E2" s="209"/>
      <c r="F2" s="209"/>
      <c r="G2" s="210"/>
      <c r="H2" s="209"/>
      <c r="I2" s="209"/>
      <c r="J2" s="209"/>
      <c r="K2" s="209"/>
    </row>
    <row r="3" spans="1:11" ht="15.75">
      <c r="A3" s="102"/>
      <c r="B3" s="102"/>
      <c r="C3" s="102"/>
      <c r="D3" s="213" t="s">
        <v>291</v>
      </c>
      <c r="E3" s="209"/>
      <c r="F3" s="213" t="s">
        <v>844</v>
      </c>
      <c r="G3" s="210"/>
      <c r="H3" s="108"/>
      <c r="I3" s="209"/>
      <c r="J3" s="213" t="s">
        <v>844</v>
      </c>
      <c r="K3" s="209"/>
    </row>
    <row r="4" spans="1:11" s="359" customFormat="1" ht="31.5">
      <c r="A4" s="361"/>
      <c r="B4" s="361"/>
      <c r="C4" s="361"/>
      <c r="D4" s="264" t="s">
        <v>30</v>
      </c>
      <c r="E4" s="209"/>
      <c r="F4" s="264" t="s">
        <v>30</v>
      </c>
      <c r="G4" s="210"/>
      <c r="H4" s="264" t="s">
        <v>29</v>
      </c>
      <c r="I4" s="209"/>
      <c r="J4" s="264" t="s">
        <v>28</v>
      </c>
      <c r="K4" s="209"/>
    </row>
    <row r="5" spans="1:11" ht="15.75">
      <c r="A5" s="214"/>
      <c r="B5" s="214"/>
      <c r="C5" s="214"/>
      <c r="D5" s="322" t="s">
        <v>598</v>
      </c>
      <c r="E5" s="211"/>
      <c r="F5" s="322" t="s">
        <v>598</v>
      </c>
      <c r="G5" s="366"/>
      <c r="H5" s="322" t="s">
        <v>619</v>
      </c>
      <c r="I5" s="211"/>
      <c r="J5" s="322" t="s">
        <v>618</v>
      </c>
      <c r="K5" s="209"/>
    </row>
    <row r="6" spans="1:11" ht="15.75">
      <c r="B6" s="23" t="s">
        <v>747</v>
      </c>
      <c r="D6" s="355"/>
      <c r="E6" s="209"/>
      <c r="F6" s="355"/>
      <c r="G6" s="210"/>
      <c r="H6" s="355"/>
      <c r="I6" s="209"/>
      <c r="J6" s="355"/>
      <c r="K6" s="209"/>
    </row>
    <row r="7" spans="1:11" ht="15">
      <c r="B7" s="207" t="s">
        <v>748</v>
      </c>
      <c r="D7" s="362">
        <v>200</v>
      </c>
      <c r="E7" s="209"/>
      <c r="F7" s="362">
        <v>210</v>
      </c>
      <c r="G7" s="210"/>
      <c r="H7" s="363">
        <v>0</v>
      </c>
      <c r="I7" s="209"/>
      <c r="J7" s="362">
        <f t="shared" ref="J7:J12" si="0">SUM(F7:H7)</f>
        <v>210</v>
      </c>
      <c r="K7" s="209"/>
    </row>
    <row r="8" spans="1:11" ht="30">
      <c r="B8" s="142" t="s">
        <v>749</v>
      </c>
      <c r="D8" s="362">
        <v>120.00450000000001</v>
      </c>
      <c r="E8" s="209"/>
      <c r="F8" s="362">
        <v>125</v>
      </c>
      <c r="G8" s="210"/>
      <c r="H8" s="363">
        <v>0</v>
      </c>
      <c r="I8" s="209"/>
      <c r="J8" s="362">
        <f t="shared" si="0"/>
        <v>125</v>
      </c>
      <c r="K8" s="209"/>
    </row>
    <row r="9" spans="1:11" ht="15">
      <c r="B9" s="207" t="s">
        <v>750</v>
      </c>
      <c r="D9" s="362">
        <v>200</v>
      </c>
      <c r="E9" s="209"/>
      <c r="F9" s="362">
        <v>210</v>
      </c>
      <c r="G9" s="210"/>
      <c r="H9" s="363">
        <v>0</v>
      </c>
      <c r="I9" s="209"/>
      <c r="J9" s="362">
        <f t="shared" si="0"/>
        <v>210</v>
      </c>
      <c r="K9" s="209"/>
    </row>
    <row r="10" spans="1:11" ht="15.6" customHeight="1">
      <c r="B10" s="142" t="s">
        <v>871</v>
      </c>
      <c r="D10" s="362">
        <v>200</v>
      </c>
      <c r="E10" s="209"/>
      <c r="F10" s="362">
        <v>215</v>
      </c>
      <c r="G10" s="210"/>
      <c r="H10" s="363">
        <v>0</v>
      </c>
      <c r="I10" s="209"/>
      <c r="J10" s="362">
        <f t="shared" si="0"/>
        <v>215</v>
      </c>
      <c r="K10" s="209"/>
    </row>
    <row r="11" spans="1:11" ht="15">
      <c r="B11" s="207" t="s">
        <v>751</v>
      </c>
      <c r="D11" s="362">
        <v>120.00450000000001</v>
      </c>
      <c r="E11" s="209"/>
      <c r="F11" s="362">
        <v>126</v>
      </c>
      <c r="G11" s="210"/>
      <c r="H11" s="363">
        <v>0</v>
      </c>
      <c r="I11" s="209"/>
      <c r="J11" s="362">
        <f t="shared" si="0"/>
        <v>126</v>
      </c>
      <c r="K11" s="209"/>
    </row>
    <row r="12" spans="1:11" ht="15">
      <c r="B12" s="224" t="s">
        <v>872</v>
      </c>
      <c r="D12" s="325" t="s">
        <v>873</v>
      </c>
      <c r="E12" s="209"/>
      <c r="F12" s="362">
        <v>210</v>
      </c>
      <c r="G12" s="210"/>
      <c r="H12" s="363">
        <v>0</v>
      </c>
      <c r="I12" s="209"/>
      <c r="J12" s="362">
        <f t="shared" si="0"/>
        <v>210</v>
      </c>
      <c r="K12" s="209"/>
    </row>
    <row r="13" spans="1:11" ht="15">
      <c r="B13" s="207" t="s">
        <v>752</v>
      </c>
      <c r="D13" s="502" t="s">
        <v>753</v>
      </c>
      <c r="E13" s="209"/>
      <c r="F13" s="502" t="s">
        <v>874</v>
      </c>
      <c r="G13" s="210"/>
      <c r="H13" s="363">
        <v>0</v>
      </c>
      <c r="I13" s="209"/>
      <c r="J13" s="502" t="str">
        <f>F13</f>
        <v>1,680 - 3,520</v>
      </c>
      <c r="K13" s="209"/>
    </row>
    <row r="14" spans="1:11" ht="15">
      <c r="B14" s="207" t="s">
        <v>754</v>
      </c>
      <c r="D14" s="503" t="s">
        <v>755</v>
      </c>
      <c r="E14" s="209"/>
      <c r="F14" s="503" t="s">
        <v>875</v>
      </c>
      <c r="G14" s="210"/>
      <c r="H14" s="363">
        <v>0</v>
      </c>
      <c r="I14" s="209"/>
      <c r="J14" s="503" t="str">
        <f t="shared" ref="J14:J20" si="1">F14</f>
        <v>1,155 - 2,310</v>
      </c>
      <c r="K14" s="209"/>
    </row>
    <row r="15" spans="1:11" ht="15">
      <c r="B15" s="207" t="s">
        <v>756</v>
      </c>
      <c r="D15" s="503" t="s">
        <v>757</v>
      </c>
      <c r="E15" s="209"/>
      <c r="F15" s="503" t="s">
        <v>876</v>
      </c>
      <c r="G15" s="210"/>
      <c r="H15" s="363">
        <v>0</v>
      </c>
      <c r="I15" s="209"/>
      <c r="J15" s="503" t="str">
        <f t="shared" si="1"/>
        <v>875- 2,050</v>
      </c>
      <c r="K15" s="209"/>
    </row>
    <row r="16" spans="1:11" ht="15">
      <c r="B16" s="207" t="s">
        <v>758</v>
      </c>
      <c r="D16" s="503" t="s">
        <v>759</v>
      </c>
      <c r="E16" s="209"/>
      <c r="F16" s="503" t="s">
        <v>877</v>
      </c>
      <c r="G16" s="210"/>
      <c r="H16" s="363">
        <v>0</v>
      </c>
      <c r="I16" s="209"/>
      <c r="J16" s="503" t="str">
        <f t="shared" si="1"/>
        <v>755 - 1,470</v>
      </c>
      <c r="K16" s="209"/>
    </row>
    <row r="17" spans="1:11" ht="15">
      <c r="B17" s="207" t="s">
        <v>760</v>
      </c>
      <c r="D17" s="503" t="s">
        <v>761</v>
      </c>
      <c r="E17" s="209"/>
      <c r="F17" s="503" t="s">
        <v>878</v>
      </c>
      <c r="G17" s="210"/>
      <c r="H17" s="363">
        <v>0</v>
      </c>
      <c r="I17" s="209"/>
      <c r="J17" s="503" t="str">
        <f t="shared" si="1"/>
        <v>1,155 - 1,700</v>
      </c>
      <c r="K17" s="209"/>
    </row>
    <row r="18" spans="1:11" ht="15">
      <c r="B18" s="207" t="s">
        <v>762</v>
      </c>
      <c r="D18" s="503" t="s">
        <v>763</v>
      </c>
      <c r="E18" s="209"/>
      <c r="F18" s="503" t="s">
        <v>879</v>
      </c>
      <c r="G18" s="210"/>
      <c r="H18" s="363">
        <v>0</v>
      </c>
      <c r="I18" s="209"/>
      <c r="J18" s="503" t="str">
        <f t="shared" si="1"/>
        <v>760 -1,500</v>
      </c>
      <c r="K18" s="209"/>
    </row>
    <row r="19" spans="1:11" ht="15">
      <c r="B19" s="142" t="s">
        <v>764</v>
      </c>
      <c r="D19" s="503" t="s">
        <v>765</v>
      </c>
      <c r="E19" s="209"/>
      <c r="F19" s="503" t="s">
        <v>880</v>
      </c>
      <c r="G19" s="210"/>
      <c r="H19" s="363">
        <v>0</v>
      </c>
      <c r="I19" s="209"/>
      <c r="J19" s="503" t="str">
        <f t="shared" si="1"/>
        <v>205 - 1,575</v>
      </c>
      <c r="K19" s="209"/>
    </row>
    <row r="20" spans="1:11" ht="15">
      <c r="B20" s="207" t="s">
        <v>766</v>
      </c>
      <c r="D20" s="503" t="s">
        <v>767</v>
      </c>
      <c r="E20" s="209"/>
      <c r="F20" s="503" t="s">
        <v>881</v>
      </c>
      <c r="G20" s="210"/>
      <c r="H20" s="363">
        <v>0</v>
      </c>
      <c r="I20" s="209"/>
      <c r="J20" s="503" t="str">
        <f t="shared" si="1"/>
        <v>840 - 1,155</v>
      </c>
      <c r="K20" s="209"/>
    </row>
    <row r="21" spans="1:11" ht="15">
      <c r="B21" s="207"/>
      <c r="D21" s="362"/>
      <c r="E21" s="209"/>
      <c r="F21" s="362"/>
      <c r="G21" s="210"/>
      <c r="H21" s="363"/>
      <c r="I21" s="209"/>
      <c r="J21" s="362"/>
      <c r="K21" s="209"/>
    </row>
    <row r="22" spans="1:11" ht="15">
      <c r="B22" s="207" t="s">
        <v>768</v>
      </c>
      <c r="D22" s="362"/>
      <c r="E22" s="209"/>
      <c r="F22" s="362"/>
      <c r="G22" s="210"/>
      <c r="H22" s="363"/>
      <c r="I22" s="209"/>
      <c r="J22" s="362"/>
      <c r="K22" s="209"/>
    </row>
    <row r="23" spans="1:11" ht="7.5" customHeight="1">
      <c r="D23" s="362"/>
      <c r="E23" s="209"/>
      <c r="F23" s="362"/>
      <c r="G23" s="210"/>
      <c r="H23" s="363"/>
      <c r="I23" s="209"/>
      <c r="J23" s="362"/>
      <c r="K23" s="209"/>
    </row>
    <row r="24" spans="1:11" ht="15.75">
      <c r="B24" s="23" t="s">
        <v>769</v>
      </c>
      <c r="C24" s="207"/>
      <c r="D24" s="362"/>
      <c r="E24" s="209"/>
      <c r="F24" s="362"/>
      <c r="G24" s="210"/>
      <c r="H24" s="363"/>
      <c r="I24" s="209"/>
      <c r="J24" s="362"/>
      <c r="K24" s="209"/>
    </row>
    <row r="25" spans="1:11" ht="15">
      <c r="A25" s="207"/>
      <c r="B25" s="207" t="s">
        <v>770</v>
      </c>
      <c r="C25" s="207"/>
      <c r="D25" s="362">
        <v>10</v>
      </c>
      <c r="E25" s="209"/>
      <c r="F25" s="362">
        <v>10</v>
      </c>
      <c r="G25" s="210"/>
      <c r="H25" s="363">
        <v>0</v>
      </c>
      <c r="I25" s="209"/>
      <c r="J25" s="362">
        <f>SUM(F25:H25)</f>
        <v>10</v>
      </c>
      <c r="K25" s="209"/>
    </row>
    <row r="26" spans="1:11" ht="15">
      <c r="A26" s="207"/>
      <c r="B26" s="142" t="s">
        <v>771</v>
      </c>
      <c r="C26" s="207"/>
      <c r="D26" s="362">
        <v>5</v>
      </c>
      <c r="E26" s="209"/>
      <c r="F26" s="362">
        <v>5</v>
      </c>
      <c r="G26" s="210"/>
      <c r="H26" s="363">
        <v>0</v>
      </c>
      <c r="I26" s="209"/>
      <c r="J26" s="362">
        <v>5</v>
      </c>
      <c r="K26" s="209"/>
    </row>
    <row r="27" spans="1:11" ht="15">
      <c r="A27" s="207"/>
      <c r="B27" s="207" t="s">
        <v>772</v>
      </c>
      <c r="C27" s="207"/>
      <c r="D27" s="362">
        <v>20</v>
      </c>
      <c r="E27" s="209"/>
      <c r="F27" s="362">
        <v>20</v>
      </c>
      <c r="G27" s="210"/>
      <c r="H27" s="363">
        <v>0</v>
      </c>
      <c r="I27" s="209"/>
      <c r="J27" s="362">
        <f>SUM(F27:H27)</f>
        <v>20</v>
      </c>
      <c r="K27" s="209"/>
    </row>
    <row r="28" spans="1:11" ht="15">
      <c r="A28" s="207"/>
      <c r="B28" s="142" t="s">
        <v>773</v>
      </c>
      <c r="C28" s="207"/>
      <c r="D28" s="362">
        <v>1.5</v>
      </c>
      <c r="E28" s="209"/>
      <c r="F28" s="362">
        <v>1.5</v>
      </c>
      <c r="G28" s="210"/>
      <c r="H28" s="363">
        <v>0</v>
      </c>
      <c r="I28" s="209"/>
      <c r="J28" s="362">
        <v>1.5</v>
      </c>
      <c r="K28" s="209"/>
    </row>
    <row r="29" spans="1:11" ht="15">
      <c r="A29" s="207"/>
      <c r="B29" s="207" t="s">
        <v>774</v>
      </c>
      <c r="C29" s="207"/>
      <c r="D29" s="362">
        <v>10</v>
      </c>
      <c r="E29" s="209"/>
      <c r="F29" s="362">
        <v>10</v>
      </c>
      <c r="G29" s="210"/>
      <c r="H29" s="363">
        <v>0</v>
      </c>
      <c r="I29" s="209"/>
      <c r="J29" s="362">
        <f>SUM(F29:H29)</f>
        <v>10</v>
      </c>
      <c r="K29" s="209"/>
    </row>
    <row r="30" spans="1:11" ht="15">
      <c r="A30" s="207"/>
      <c r="B30" s="207" t="s">
        <v>775</v>
      </c>
      <c r="C30" s="207"/>
      <c r="D30" s="362">
        <v>5</v>
      </c>
      <c r="E30" s="209"/>
      <c r="F30" s="362">
        <v>5</v>
      </c>
      <c r="G30" s="210"/>
      <c r="H30" s="363">
        <v>0</v>
      </c>
      <c r="I30" s="209"/>
      <c r="J30" s="362">
        <f>SUM(F30:H30)</f>
        <v>5</v>
      </c>
      <c r="K30" s="209"/>
    </row>
    <row r="31" spans="1:11" ht="15">
      <c r="A31" s="207"/>
      <c r="B31" s="207" t="s">
        <v>776</v>
      </c>
      <c r="C31" s="207"/>
      <c r="D31" s="362">
        <v>20</v>
      </c>
      <c r="E31" s="209"/>
      <c r="F31" s="362">
        <v>20</v>
      </c>
      <c r="G31" s="210"/>
      <c r="H31" s="363">
        <v>0</v>
      </c>
      <c r="I31" s="209"/>
      <c r="J31" s="362">
        <f>SUM(F31:H31)</f>
        <v>20</v>
      </c>
      <c r="K31" s="209"/>
    </row>
    <row r="32" spans="1:11" ht="15">
      <c r="A32" s="207"/>
      <c r="B32" s="207" t="s">
        <v>777</v>
      </c>
      <c r="C32" s="207"/>
      <c r="D32" s="362">
        <v>1.5</v>
      </c>
      <c r="E32" s="209"/>
      <c r="F32" s="362">
        <v>1.5</v>
      </c>
      <c r="G32" s="210"/>
      <c r="H32" s="363">
        <v>0</v>
      </c>
      <c r="I32" s="209"/>
      <c r="J32" s="362">
        <f>SUM(F32:H32)</f>
        <v>1.5</v>
      </c>
      <c r="K32" s="209"/>
    </row>
    <row r="33" spans="1:11" ht="30">
      <c r="A33" s="207"/>
      <c r="B33" s="142" t="s">
        <v>778</v>
      </c>
      <c r="C33" s="207"/>
      <c r="D33" s="362">
        <v>0.2</v>
      </c>
      <c r="E33" s="209"/>
      <c r="F33" s="362">
        <v>0.2</v>
      </c>
      <c r="G33" s="210"/>
      <c r="H33" s="363">
        <v>0</v>
      </c>
      <c r="I33" s="209"/>
      <c r="J33" s="362">
        <v>0.2</v>
      </c>
      <c r="K33" s="209"/>
    </row>
    <row r="34" spans="1:11" ht="15">
      <c r="A34" s="207"/>
      <c r="B34" s="207" t="s">
        <v>779</v>
      </c>
      <c r="C34" s="207"/>
      <c r="D34" s="362">
        <v>10</v>
      </c>
      <c r="E34" s="209"/>
      <c r="F34" s="362">
        <v>10</v>
      </c>
      <c r="G34" s="210"/>
      <c r="H34" s="363">
        <v>0</v>
      </c>
      <c r="I34" s="209"/>
      <c r="J34" s="362">
        <f>SUM(F34:H34)</f>
        <v>10</v>
      </c>
      <c r="K34" s="209"/>
    </row>
    <row r="35" spans="1:11" ht="30">
      <c r="A35" s="207"/>
      <c r="B35" s="142" t="s">
        <v>780</v>
      </c>
      <c r="C35" s="207"/>
      <c r="D35" s="362">
        <v>2</v>
      </c>
      <c r="E35" s="209"/>
      <c r="F35" s="362">
        <v>2</v>
      </c>
      <c r="G35" s="109"/>
      <c r="H35" s="363">
        <v>0</v>
      </c>
      <c r="I35" s="215"/>
      <c r="J35" s="362">
        <v>2</v>
      </c>
      <c r="K35" s="216"/>
    </row>
    <row r="36" spans="1:11" ht="15">
      <c r="A36" s="207"/>
      <c r="B36" s="207" t="s">
        <v>781</v>
      </c>
      <c r="C36" s="207"/>
      <c r="D36" s="362">
        <v>1</v>
      </c>
      <c r="E36" s="109"/>
      <c r="F36" s="362">
        <v>1</v>
      </c>
      <c r="G36" s="109"/>
      <c r="H36" s="363">
        <v>0</v>
      </c>
      <c r="I36" s="215"/>
      <c r="J36" s="362">
        <f>SUM(F36:H36)</f>
        <v>1</v>
      </c>
      <c r="K36" s="216"/>
    </row>
    <row r="37" spans="1:11" ht="15">
      <c r="A37" s="207"/>
      <c r="B37" s="207"/>
      <c r="C37" s="207"/>
      <c r="D37" s="362"/>
      <c r="E37" s="109"/>
      <c r="F37" s="362"/>
      <c r="G37" s="109"/>
      <c r="H37" s="363"/>
      <c r="I37" s="215"/>
      <c r="J37" s="362"/>
      <c r="K37" s="109"/>
    </row>
    <row r="38" spans="1:11" ht="15">
      <c r="A38" s="207"/>
      <c r="B38" s="207"/>
      <c r="C38" s="207"/>
      <c r="D38" s="109"/>
      <c r="E38" s="109"/>
      <c r="F38" s="109"/>
      <c r="G38" s="109"/>
      <c r="H38" s="215"/>
      <c r="I38" s="215"/>
      <c r="J38" s="109"/>
      <c r="K38" s="109"/>
    </row>
    <row r="39" spans="1:11" ht="15">
      <c r="A39" s="207"/>
      <c r="B39" s="207"/>
      <c r="C39" s="207"/>
      <c r="D39" s="109"/>
      <c r="E39" s="109"/>
      <c r="F39" s="109"/>
      <c r="G39" s="109"/>
      <c r="H39" s="215"/>
      <c r="I39" s="215"/>
      <c r="J39" s="109"/>
      <c r="K39" s="109"/>
    </row>
    <row r="40" spans="1:11" ht="15">
      <c r="A40" s="207"/>
      <c r="B40" s="207"/>
      <c r="C40" s="207"/>
      <c r="D40" s="109"/>
      <c r="E40" s="109"/>
      <c r="F40" s="109"/>
      <c r="G40" s="109"/>
      <c r="H40" s="215"/>
      <c r="I40" s="215"/>
      <c r="J40" s="109"/>
      <c r="K40" s="109"/>
    </row>
    <row r="41" spans="1:11" ht="15">
      <c r="A41" s="207"/>
      <c r="B41" s="207"/>
      <c r="C41" s="207"/>
      <c r="D41" s="109"/>
      <c r="E41" s="109"/>
      <c r="F41" s="109"/>
      <c r="G41" s="109"/>
      <c r="H41" s="215"/>
      <c r="I41" s="215"/>
      <c r="J41" s="109"/>
      <c r="K41" s="109"/>
    </row>
    <row r="42" spans="1:11" ht="15">
      <c r="A42" s="207"/>
      <c r="B42" s="207"/>
      <c r="C42" s="207"/>
      <c r="D42" s="207"/>
      <c r="E42" s="224"/>
      <c r="F42" s="224"/>
      <c r="G42" s="224"/>
      <c r="H42" s="215"/>
      <c r="I42" s="215"/>
      <c r="J42" s="224"/>
      <c r="K42" s="224"/>
    </row>
    <row r="43" spans="1:11" ht="15">
      <c r="A43" s="207"/>
      <c r="B43" s="207"/>
      <c r="C43" s="207"/>
      <c r="D43" s="207"/>
      <c r="E43" s="224"/>
      <c r="F43" s="224"/>
      <c r="G43" s="224"/>
      <c r="H43" s="215"/>
      <c r="I43" s="215"/>
      <c r="J43" s="224"/>
      <c r="K43" s="224"/>
    </row>
    <row r="44" spans="1:11" ht="15">
      <c r="A44" s="207"/>
      <c r="B44" s="207"/>
      <c r="C44" s="207"/>
      <c r="D44" s="207"/>
      <c r="E44" s="224"/>
      <c r="F44" s="224"/>
      <c r="G44" s="224"/>
      <c r="H44" s="215"/>
      <c r="I44" s="215"/>
      <c r="J44" s="224"/>
      <c r="K44" s="224"/>
    </row>
    <row r="45" spans="1:11" ht="15">
      <c r="A45" s="207"/>
      <c r="B45" s="207"/>
      <c r="C45" s="207"/>
      <c r="D45" s="207"/>
      <c r="E45" s="224"/>
      <c r="F45" s="224"/>
      <c r="G45" s="224"/>
      <c r="H45" s="207"/>
      <c r="I45" s="224"/>
      <c r="J45" s="224"/>
      <c r="K45" s="224"/>
    </row>
    <row r="46" spans="1:11" ht="15">
      <c r="A46" s="207"/>
      <c r="B46" s="207"/>
      <c r="C46" s="207"/>
      <c r="D46" s="207"/>
      <c r="E46" s="224"/>
      <c r="F46" s="224"/>
      <c r="G46" s="224"/>
      <c r="H46" s="207"/>
      <c r="I46" s="224"/>
      <c r="J46" s="224"/>
      <c r="K46" s="224"/>
    </row>
    <row r="47" spans="1:11" ht="15">
      <c r="A47" s="207"/>
      <c r="B47" s="207"/>
      <c r="C47" s="207"/>
      <c r="D47" s="207"/>
      <c r="E47" s="224"/>
      <c r="F47" s="224"/>
      <c r="G47" s="224"/>
      <c r="H47" s="207"/>
      <c r="I47" s="224"/>
      <c r="J47" s="224"/>
      <c r="K47" s="224"/>
    </row>
    <row r="48" spans="1:11" ht="15">
      <c r="A48" s="207"/>
      <c r="B48" s="207"/>
      <c r="C48" s="207"/>
      <c r="D48" s="207"/>
      <c r="E48" s="224"/>
      <c r="F48" s="224"/>
      <c r="G48" s="224"/>
      <c r="H48" s="207"/>
      <c r="I48" s="224"/>
      <c r="J48" s="224"/>
      <c r="K48" s="224"/>
    </row>
    <row r="49" spans="1:11" ht="15">
      <c r="A49" s="207"/>
      <c r="B49" s="207"/>
      <c r="C49" s="207"/>
      <c r="D49" s="207"/>
      <c r="E49" s="224"/>
      <c r="F49" s="224"/>
      <c r="G49" s="224"/>
      <c r="H49" s="207"/>
      <c r="I49" s="224"/>
      <c r="J49" s="224"/>
      <c r="K49" s="224"/>
    </row>
    <row r="50" spans="1:11" ht="15">
      <c r="A50" s="207"/>
      <c r="B50" s="207"/>
      <c r="C50" s="207"/>
      <c r="D50" s="207"/>
      <c r="E50" s="224"/>
      <c r="F50" s="224"/>
      <c r="G50" s="224"/>
      <c r="H50" s="207"/>
      <c r="I50" s="224"/>
      <c r="J50" s="224"/>
      <c r="K50" s="224"/>
    </row>
    <row r="51" spans="1:11" ht="15">
      <c r="A51" s="207"/>
      <c r="B51" s="207"/>
      <c r="C51" s="207"/>
      <c r="D51" s="207"/>
      <c r="E51" s="224"/>
      <c r="F51" s="224"/>
      <c r="G51" s="224"/>
      <c r="H51" s="207"/>
      <c r="I51" s="224"/>
      <c r="J51" s="224"/>
      <c r="K51" s="224"/>
    </row>
    <row r="52" spans="1:11" ht="15">
      <c r="A52" s="207"/>
      <c r="B52" s="207"/>
      <c r="C52" s="207"/>
      <c r="D52" s="207"/>
      <c r="E52" s="224"/>
      <c r="F52" s="224"/>
      <c r="G52" s="224"/>
      <c r="H52" s="207"/>
      <c r="I52" s="224"/>
      <c r="J52" s="224"/>
      <c r="K52" s="224"/>
    </row>
    <row r="53" spans="1:11" ht="15">
      <c r="A53" s="207"/>
      <c r="B53" s="207"/>
      <c r="C53" s="207"/>
      <c r="D53" s="207"/>
      <c r="E53" s="224"/>
      <c r="F53" s="224"/>
      <c r="G53" s="224"/>
      <c r="H53" s="207"/>
      <c r="I53" s="224"/>
      <c r="J53" s="224"/>
      <c r="K53" s="224"/>
    </row>
  </sheetData>
  <pageMargins left="0.7" right="0.7" top="0.75" bottom="0.75" header="0.3" footer="0.3"/>
  <ignoredErrors>
    <ignoredError sqref="J7:J9"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48D75-6B03-4656-8A22-27C70E090DCD}">
  <sheetPr>
    <tabColor rgb="FF00B0F0"/>
  </sheetPr>
  <dimension ref="B1:M84"/>
  <sheetViews>
    <sheetView showGridLines="0" zoomScale="87" zoomScaleNormal="87" workbookViewId="0">
      <pane xSplit="3" ySplit="5" topLeftCell="D6" activePane="bottomRight" state="frozen"/>
      <selection activeCell="B35" sqref="B35"/>
      <selection pane="topRight" activeCell="B35" sqref="B35"/>
      <selection pane="bottomLeft" activeCell="B35" sqref="B35"/>
      <selection pane="bottomRight" activeCell="B3" sqref="B3"/>
    </sheetView>
  </sheetViews>
  <sheetFormatPr defaultColWidth="8.7109375" defaultRowHeight="12.75"/>
  <cols>
    <col min="1" max="1" width="3" style="71" customWidth="1"/>
    <col min="2" max="2" width="3.5703125" style="71" customWidth="1"/>
    <col min="3" max="3" width="82" style="71" bestFit="1" customWidth="1"/>
    <col min="4" max="4" width="15.85546875" style="71" customWidth="1"/>
    <col min="5" max="5" width="2.7109375" style="71" customWidth="1"/>
    <col min="6" max="6" width="16" style="71" customWidth="1"/>
    <col min="7" max="7" width="2.28515625" style="71" customWidth="1"/>
    <col min="8" max="8" width="8.7109375" style="71"/>
    <col min="9" max="9" width="2.5703125" style="71" customWidth="1"/>
    <col min="10" max="10" width="13.5703125" style="71" customWidth="1"/>
    <col min="11" max="11" width="2.85546875" style="71" customWidth="1"/>
    <col min="12" max="16384" width="8.7109375" style="71"/>
  </cols>
  <sheetData>
    <row r="1" spans="2:10" ht="8.25" customHeight="1"/>
    <row r="2" spans="2:10" ht="20.25">
      <c r="B2" s="433" t="s">
        <v>1017</v>
      </c>
    </row>
    <row r="3" spans="2:10" ht="15.75">
      <c r="B3" s="102"/>
      <c r="C3" s="102"/>
      <c r="D3" s="213" t="s">
        <v>291</v>
      </c>
      <c r="F3" s="213" t="s">
        <v>844</v>
      </c>
      <c r="H3" s="108"/>
      <c r="J3" s="213" t="s">
        <v>844</v>
      </c>
    </row>
    <row r="4" spans="2:10" ht="31.5">
      <c r="B4" s="214"/>
      <c r="C4" s="214"/>
      <c r="D4" s="264" t="s">
        <v>30</v>
      </c>
      <c r="F4" s="264" t="s">
        <v>30</v>
      </c>
      <c r="H4" s="265" t="s">
        <v>29</v>
      </c>
      <c r="J4" s="264" t="s">
        <v>28</v>
      </c>
    </row>
    <row r="5" spans="2:10" ht="15.75">
      <c r="B5" s="23" t="s">
        <v>796</v>
      </c>
      <c r="C5" s="214"/>
      <c r="D5" s="322" t="s">
        <v>618</v>
      </c>
      <c r="F5" s="322" t="s">
        <v>618</v>
      </c>
      <c r="H5" s="322" t="s">
        <v>619</v>
      </c>
      <c r="J5" s="322" t="s">
        <v>618</v>
      </c>
    </row>
    <row r="6" spans="2:10" ht="21" customHeight="1">
      <c r="B6" s="217"/>
      <c r="C6" s="217" t="s">
        <v>797</v>
      </c>
      <c r="D6" s="504">
        <v>158</v>
      </c>
      <c r="E6" s="505"/>
      <c r="F6" s="504">
        <v>158</v>
      </c>
      <c r="H6" s="323">
        <f>F6*0.2</f>
        <v>31.6</v>
      </c>
      <c r="J6" s="508">
        <f t="shared" ref="J6:J8" si="0">SUM(F6:I6)</f>
        <v>189.6</v>
      </c>
    </row>
    <row r="7" spans="2:10" ht="15">
      <c r="B7" s="217"/>
      <c r="C7" s="217" t="s">
        <v>1011</v>
      </c>
      <c r="D7" s="504">
        <v>184</v>
      </c>
      <c r="E7" s="505"/>
      <c r="F7" s="504">
        <v>184</v>
      </c>
      <c r="H7" s="323">
        <f t="shared" ref="H7:H8" si="1">F7*0.2</f>
        <v>36.800000000000004</v>
      </c>
      <c r="J7" s="508">
        <f t="shared" si="0"/>
        <v>220.8</v>
      </c>
    </row>
    <row r="8" spans="2:10" ht="15">
      <c r="B8" s="217"/>
      <c r="C8" s="217" t="s">
        <v>798</v>
      </c>
      <c r="D8" s="504">
        <v>263</v>
      </c>
      <c r="E8" s="505"/>
      <c r="F8" s="504">
        <v>263</v>
      </c>
      <c r="H8" s="323">
        <f t="shared" si="1"/>
        <v>52.6</v>
      </c>
      <c r="J8" s="508">
        <f t="shared" si="0"/>
        <v>315.60000000000002</v>
      </c>
    </row>
    <row r="9" spans="2:10" ht="15.75">
      <c r="B9" s="23" t="s">
        <v>42</v>
      </c>
      <c r="C9" s="217"/>
      <c r="D9" s="506"/>
      <c r="E9" s="505"/>
      <c r="F9" s="506"/>
      <c r="H9" s="324"/>
      <c r="J9" s="506"/>
    </row>
    <row r="10" spans="2:10" ht="15">
      <c r="C10" s="217" t="s">
        <v>799</v>
      </c>
      <c r="D10" s="503" t="s">
        <v>757</v>
      </c>
      <c r="E10" s="505"/>
      <c r="F10" s="503" t="s">
        <v>757</v>
      </c>
      <c r="H10" s="327" t="s">
        <v>100</v>
      </c>
      <c r="J10" s="506"/>
    </row>
    <row r="11" spans="2:10" ht="15">
      <c r="C11" s="217" t="s">
        <v>800</v>
      </c>
      <c r="D11" s="503">
        <v>525</v>
      </c>
      <c r="E11" s="505"/>
      <c r="F11" s="503">
        <v>525</v>
      </c>
      <c r="H11" s="327" t="s">
        <v>100</v>
      </c>
      <c r="J11" s="508">
        <f>SUM(F11:I11)</f>
        <v>525</v>
      </c>
    </row>
    <row r="12" spans="2:10" ht="15">
      <c r="C12" s="217" t="s">
        <v>801</v>
      </c>
      <c r="D12" s="503" t="s">
        <v>757</v>
      </c>
      <c r="E12" s="505"/>
      <c r="F12" s="503" t="s">
        <v>757</v>
      </c>
      <c r="H12" s="327" t="s">
        <v>100</v>
      </c>
      <c r="J12" s="508"/>
    </row>
    <row r="13" spans="2:10" ht="15">
      <c r="C13" s="217" t="s">
        <v>802</v>
      </c>
      <c r="D13" s="503" t="s">
        <v>803</v>
      </c>
      <c r="E13" s="505"/>
      <c r="F13" s="503" t="s">
        <v>803</v>
      </c>
      <c r="H13" s="327" t="s">
        <v>100</v>
      </c>
      <c r="J13" s="506"/>
    </row>
    <row r="14" spans="2:10" ht="15">
      <c r="C14" s="217" t="s">
        <v>804</v>
      </c>
      <c r="D14" s="503" t="s">
        <v>805</v>
      </c>
      <c r="E14" s="505"/>
      <c r="F14" s="503" t="s">
        <v>805</v>
      </c>
      <c r="H14" s="327" t="s">
        <v>100</v>
      </c>
      <c r="J14" s="506"/>
    </row>
    <row r="15" spans="2:10" ht="15">
      <c r="C15" s="217" t="s">
        <v>758</v>
      </c>
      <c r="D15" s="503" t="s">
        <v>759</v>
      </c>
      <c r="E15" s="505"/>
      <c r="F15" s="503" t="s">
        <v>759</v>
      </c>
      <c r="H15" s="327" t="s">
        <v>100</v>
      </c>
      <c r="J15" s="506"/>
    </row>
    <row r="16" spans="2:10" ht="15">
      <c r="C16" s="217" t="s">
        <v>752</v>
      </c>
      <c r="D16" s="502" t="s">
        <v>753</v>
      </c>
      <c r="E16" s="505"/>
      <c r="F16" s="502" t="s">
        <v>753</v>
      </c>
      <c r="H16" s="327" t="s">
        <v>100</v>
      </c>
      <c r="J16" s="506"/>
    </row>
    <row r="17" spans="2:10" ht="15">
      <c r="C17" s="217" t="s">
        <v>754</v>
      </c>
      <c r="D17" s="503" t="s">
        <v>755</v>
      </c>
      <c r="E17" s="505"/>
      <c r="F17" s="503" t="s">
        <v>755</v>
      </c>
      <c r="H17" s="327" t="s">
        <v>100</v>
      </c>
      <c r="J17" s="506"/>
    </row>
    <row r="18" spans="2:10" ht="15">
      <c r="C18" s="217" t="s">
        <v>762</v>
      </c>
      <c r="D18" s="503" t="s">
        <v>763</v>
      </c>
      <c r="E18" s="505"/>
      <c r="F18" s="503" t="s">
        <v>763</v>
      </c>
      <c r="H18" s="327" t="s">
        <v>100</v>
      </c>
      <c r="J18" s="506"/>
    </row>
    <row r="19" spans="2:10" ht="30">
      <c r="C19" s="221" t="s">
        <v>764</v>
      </c>
      <c r="D19" s="338" t="s">
        <v>765</v>
      </c>
      <c r="E19" s="505"/>
      <c r="F19" s="338" t="s">
        <v>765</v>
      </c>
      <c r="H19" s="327" t="s">
        <v>100</v>
      </c>
      <c r="J19" s="506"/>
    </row>
    <row r="20" spans="2:10" ht="15">
      <c r="C20" s="217" t="s">
        <v>766</v>
      </c>
      <c r="D20" s="503" t="s">
        <v>767</v>
      </c>
      <c r="E20" s="505"/>
      <c r="F20" s="503" t="s">
        <v>767</v>
      </c>
      <c r="H20" s="327" t="s">
        <v>100</v>
      </c>
      <c r="J20" s="506"/>
    </row>
    <row r="21" spans="2:10" ht="15">
      <c r="C21" s="217" t="s">
        <v>760</v>
      </c>
      <c r="D21" s="503" t="s">
        <v>761</v>
      </c>
      <c r="E21" s="505"/>
      <c r="F21" s="503" t="s">
        <v>761</v>
      </c>
      <c r="H21" s="327" t="s">
        <v>100</v>
      </c>
      <c r="J21" s="506"/>
    </row>
    <row r="22" spans="2:10" ht="15">
      <c r="C22" s="217" t="s">
        <v>806</v>
      </c>
      <c r="D22" s="503"/>
      <c r="E22" s="505"/>
      <c r="F22" s="503"/>
      <c r="H22" s="324"/>
      <c r="J22" s="506"/>
    </row>
    <row r="23" spans="2:10" ht="10.5" customHeight="1">
      <c r="C23" s="224"/>
      <c r="D23" s="503"/>
      <c r="E23" s="505"/>
      <c r="F23" s="503"/>
      <c r="H23" s="324"/>
      <c r="J23" s="506"/>
    </row>
    <row r="24" spans="2:10" ht="15.75">
      <c r="B24" s="23" t="s">
        <v>807</v>
      </c>
      <c r="C24" s="217"/>
      <c r="D24" s="506"/>
      <c r="E24" s="505"/>
      <c r="F24" s="506"/>
      <c r="H24" s="324"/>
      <c r="J24" s="506"/>
    </row>
    <row r="25" spans="2:10" ht="15">
      <c r="B25" s="217"/>
      <c r="C25" s="329" t="s">
        <v>808</v>
      </c>
      <c r="D25" s="506"/>
      <c r="E25" s="505"/>
      <c r="F25" s="506"/>
      <c r="H25" s="324"/>
      <c r="J25" s="506"/>
    </row>
    <row r="26" spans="2:10" ht="15">
      <c r="B26" s="217"/>
      <c r="C26" s="219" t="s">
        <v>809</v>
      </c>
      <c r="D26" s="504">
        <v>105</v>
      </c>
      <c r="E26" s="505"/>
      <c r="F26" s="504">
        <v>105</v>
      </c>
      <c r="H26" s="327" t="s">
        <v>100</v>
      </c>
      <c r="J26" s="508">
        <f t="shared" ref="J26:J27" si="2">SUM(F26:I26)</f>
        <v>105</v>
      </c>
    </row>
    <row r="27" spans="2:10" ht="15">
      <c r="B27" s="217"/>
      <c r="C27" s="219" t="s">
        <v>810</v>
      </c>
      <c r="D27" s="504">
        <v>210</v>
      </c>
      <c r="E27" s="505"/>
      <c r="F27" s="504">
        <v>210</v>
      </c>
      <c r="H27" s="327" t="s">
        <v>100</v>
      </c>
      <c r="J27" s="508">
        <f t="shared" si="2"/>
        <v>210</v>
      </c>
    </row>
    <row r="28" spans="2:10" ht="9.75" customHeight="1">
      <c r="B28" s="217"/>
      <c r="C28" s="217"/>
      <c r="D28" s="504"/>
      <c r="E28" s="505"/>
      <c r="F28" s="504"/>
      <c r="H28" s="323"/>
      <c r="J28" s="504"/>
    </row>
    <row r="29" spans="2:10" ht="15.75">
      <c r="B29" s="217"/>
      <c r="C29" s="23" t="s">
        <v>811</v>
      </c>
      <c r="D29" s="504"/>
      <c r="E29" s="505"/>
      <c r="F29" s="504"/>
      <c r="H29" s="323"/>
      <c r="J29" s="504"/>
    </row>
    <row r="30" spans="2:10" ht="15">
      <c r="B30" s="217"/>
      <c r="C30" s="219" t="s">
        <v>809</v>
      </c>
      <c r="D30" s="504">
        <v>263</v>
      </c>
      <c r="E30" s="505"/>
      <c r="F30" s="504">
        <v>263</v>
      </c>
      <c r="H30" s="327" t="s">
        <v>100</v>
      </c>
      <c r="J30" s="508">
        <f t="shared" ref="J30:J32" si="3">SUM(F30:I30)</f>
        <v>263</v>
      </c>
    </row>
    <row r="31" spans="2:10" ht="15">
      <c r="B31" s="217"/>
      <c r="C31" s="219" t="s">
        <v>810</v>
      </c>
      <c r="D31" s="504">
        <v>525</v>
      </c>
      <c r="E31" s="505"/>
      <c r="F31" s="504">
        <v>525</v>
      </c>
      <c r="H31" s="327" t="s">
        <v>100</v>
      </c>
      <c r="J31" s="508">
        <f t="shared" si="3"/>
        <v>525</v>
      </c>
    </row>
    <row r="32" spans="2:10" ht="15">
      <c r="B32" s="217"/>
      <c r="C32" s="219" t="s">
        <v>812</v>
      </c>
      <c r="D32" s="504">
        <v>788</v>
      </c>
      <c r="E32" s="505"/>
      <c r="F32" s="504">
        <v>788</v>
      </c>
      <c r="H32" s="327" t="s">
        <v>100</v>
      </c>
      <c r="J32" s="508">
        <f t="shared" si="3"/>
        <v>788</v>
      </c>
    </row>
    <row r="33" spans="2:11" ht="9.75" customHeight="1">
      <c r="B33" s="217"/>
      <c r="C33" s="217"/>
      <c r="D33" s="504"/>
      <c r="E33" s="505"/>
      <c r="F33" s="504"/>
      <c r="H33" s="323"/>
      <c r="J33" s="504"/>
    </row>
    <row r="34" spans="2:11" ht="15">
      <c r="B34" s="217"/>
      <c r="C34" s="329" t="s">
        <v>813</v>
      </c>
      <c r="D34" s="504"/>
      <c r="E34" s="505"/>
      <c r="F34" s="504"/>
      <c r="H34" s="323"/>
      <c r="J34" s="504"/>
    </row>
    <row r="35" spans="2:11" ht="15">
      <c r="B35" s="217"/>
      <c r="C35" s="219" t="s">
        <v>809</v>
      </c>
      <c r="D35" s="504">
        <v>525</v>
      </c>
      <c r="E35" s="505"/>
      <c r="F35" s="504">
        <v>525</v>
      </c>
      <c r="H35" s="327" t="s">
        <v>100</v>
      </c>
      <c r="J35" s="508">
        <f t="shared" ref="J35:J38" si="4">SUM(F35:I35)</f>
        <v>525</v>
      </c>
    </row>
    <row r="36" spans="2:11" ht="15">
      <c r="B36" s="217"/>
      <c r="C36" s="219" t="s">
        <v>810</v>
      </c>
      <c r="D36" s="504">
        <v>1050</v>
      </c>
      <c r="E36" s="505"/>
      <c r="F36" s="504">
        <v>1050</v>
      </c>
      <c r="H36" s="327" t="s">
        <v>100</v>
      </c>
      <c r="J36" s="508">
        <f t="shared" si="4"/>
        <v>1050</v>
      </c>
    </row>
    <row r="37" spans="2:11" ht="15">
      <c r="B37" s="217"/>
      <c r="C37" s="219" t="s">
        <v>812</v>
      </c>
      <c r="D37" s="504">
        <v>2100</v>
      </c>
      <c r="E37" s="507"/>
      <c r="F37" s="504">
        <v>2100</v>
      </c>
      <c r="G37" s="141"/>
      <c r="H37" s="327" t="s">
        <v>100</v>
      </c>
      <c r="I37" s="141"/>
      <c r="J37" s="508">
        <f t="shared" si="4"/>
        <v>2100</v>
      </c>
      <c r="K37" s="217"/>
    </row>
    <row r="38" spans="2:11" ht="15">
      <c r="B38" s="217"/>
      <c r="C38" s="219" t="s">
        <v>814</v>
      </c>
      <c r="D38" s="504">
        <v>3150</v>
      </c>
      <c r="E38" s="507"/>
      <c r="F38" s="504">
        <v>3150</v>
      </c>
      <c r="G38" s="141"/>
      <c r="H38" s="327" t="s">
        <v>100</v>
      </c>
      <c r="I38" s="141"/>
      <c r="J38" s="508">
        <f t="shared" si="4"/>
        <v>3150</v>
      </c>
      <c r="K38" s="217"/>
    </row>
    <row r="39" spans="2:11" ht="10.5" customHeight="1">
      <c r="B39" s="217"/>
      <c r="C39" s="217"/>
      <c r="D39" s="504"/>
      <c r="E39" s="507"/>
      <c r="F39" s="504"/>
      <c r="G39" s="141"/>
      <c r="H39" s="323"/>
      <c r="I39" s="141"/>
      <c r="J39" s="504"/>
      <c r="K39" s="217"/>
    </row>
    <row r="40" spans="2:11" ht="15.75">
      <c r="B40" s="23" t="s">
        <v>815</v>
      </c>
      <c r="C40" s="23"/>
      <c r="D40" s="504"/>
      <c r="E40" s="507"/>
      <c r="F40" s="504"/>
      <c r="G40" s="141"/>
      <c r="H40" s="323"/>
      <c r="I40" s="141"/>
      <c r="J40" s="504"/>
      <c r="K40" s="217"/>
    </row>
    <row r="41" spans="2:11" ht="15">
      <c r="B41" s="217"/>
      <c r="C41" s="328" t="s">
        <v>816</v>
      </c>
      <c r="D41" s="504"/>
      <c r="E41" s="507"/>
      <c r="F41" s="504"/>
      <c r="G41" s="141"/>
      <c r="H41" s="323"/>
      <c r="I41" s="141"/>
      <c r="J41" s="504"/>
      <c r="K41" s="217"/>
    </row>
    <row r="42" spans="2:11" ht="15">
      <c r="B42" s="217"/>
      <c r="C42" s="219" t="s">
        <v>817</v>
      </c>
      <c r="D42" s="504" t="s">
        <v>818</v>
      </c>
      <c r="E42" s="507"/>
      <c r="F42" s="504" t="s">
        <v>818</v>
      </c>
      <c r="G42" s="141"/>
      <c r="H42" s="327" t="s">
        <v>100</v>
      </c>
      <c r="I42" s="141"/>
      <c r="J42" s="504"/>
      <c r="K42" s="217"/>
    </row>
    <row r="43" spans="2:11" ht="15">
      <c r="B43" s="217"/>
      <c r="C43" s="219" t="s">
        <v>819</v>
      </c>
      <c r="D43" s="504" t="s">
        <v>820</v>
      </c>
      <c r="E43" s="507"/>
      <c r="F43" s="504" t="s">
        <v>820</v>
      </c>
      <c r="G43" s="141"/>
      <c r="H43" s="327" t="s">
        <v>100</v>
      </c>
      <c r="I43" s="141"/>
      <c r="J43" s="504"/>
      <c r="K43" s="217"/>
    </row>
    <row r="44" spans="2:11" ht="15">
      <c r="B44" s="217"/>
      <c r="C44" s="219" t="s">
        <v>821</v>
      </c>
      <c r="D44" s="504" t="s">
        <v>822</v>
      </c>
      <c r="E44" s="507"/>
      <c r="F44" s="504" t="s">
        <v>822</v>
      </c>
      <c r="G44" s="141"/>
      <c r="H44" s="327" t="s">
        <v>100</v>
      </c>
      <c r="I44" s="141"/>
      <c r="J44" s="504"/>
      <c r="K44" s="217"/>
    </row>
    <row r="45" spans="2:11" ht="15">
      <c r="B45" s="217"/>
      <c r="C45" s="219" t="s">
        <v>823</v>
      </c>
      <c r="D45" s="504" t="s">
        <v>824</v>
      </c>
      <c r="E45" s="507"/>
      <c r="F45" s="504" t="s">
        <v>824</v>
      </c>
      <c r="G45" s="141"/>
      <c r="H45" s="327" t="s">
        <v>100</v>
      </c>
      <c r="I45" s="141"/>
      <c r="J45" s="504"/>
      <c r="K45" s="217"/>
    </row>
    <row r="46" spans="2:11" ht="10.5" customHeight="1">
      <c r="B46" s="217"/>
      <c r="C46" s="217"/>
      <c r="D46" s="504"/>
      <c r="E46" s="507"/>
      <c r="F46" s="504"/>
      <c r="G46" s="141"/>
      <c r="H46" s="323"/>
      <c r="I46" s="141"/>
      <c r="J46" s="504"/>
      <c r="K46" s="217"/>
    </row>
    <row r="47" spans="2:11" ht="15">
      <c r="B47" s="217"/>
      <c r="C47" s="329" t="s">
        <v>825</v>
      </c>
      <c r="D47" s="504"/>
      <c r="E47" s="507"/>
      <c r="F47" s="504"/>
      <c r="G47" s="141"/>
      <c r="H47" s="323"/>
      <c r="I47" s="141"/>
      <c r="J47" s="504"/>
      <c r="K47" s="217"/>
    </row>
    <row r="48" spans="2:11" ht="15">
      <c r="B48" s="217"/>
      <c r="C48" s="219" t="s">
        <v>817</v>
      </c>
      <c r="D48" s="504">
        <v>525</v>
      </c>
      <c r="E48" s="507"/>
      <c r="F48" s="504">
        <v>525</v>
      </c>
      <c r="G48" s="141"/>
      <c r="H48" s="327" t="s">
        <v>100</v>
      </c>
      <c r="I48" s="141"/>
      <c r="J48" s="508">
        <f t="shared" ref="J48:J50" si="5">SUM(F48:I48)</f>
        <v>525</v>
      </c>
      <c r="K48" s="217"/>
    </row>
    <row r="49" spans="2:13" ht="15">
      <c r="B49" s="217"/>
      <c r="C49" s="219" t="s">
        <v>819</v>
      </c>
      <c r="D49" s="504">
        <v>788</v>
      </c>
      <c r="E49" s="507"/>
      <c r="F49" s="504">
        <v>788</v>
      </c>
      <c r="G49" s="141"/>
      <c r="H49" s="327" t="s">
        <v>100</v>
      </c>
      <c r="I49" s="141"/>
      <c r="J49" s="508">
        <f t="shared" si="5"/>
        <v>788</v>
      </c>
      <c r="K49" s="217"/>
    </row>
    <row r="50" spans="2:13" ht="15">
      <c r="B50" s="217"/>
      <c r="C50" s="219" t="s">
        <v>821</v>
      </c>
      <c r="D50" s="504">
        <v>1575</v>
      </c>
      <c r="E50" s="507"/>
      <c r="F50" s="504">
        <v>1575</v>
      </c>
      <c r="G50" s="141"/>
      <c r="H50" s="327" t="s">
        <v>100</v>
      </c>
      <c r="I50" s="141"/>
      <c r="J50" s="508">
        <f t="shared" si="5"/>
        <v>1575</v>
      </c>
      <c r="K50" s="217"/>
    </row>
    <row r="51" spans="2:13" ht="15">
      <c r="B51" s="217"/>
      <c r="C51" s="219" t="s">
        <v>823</v>
      </c>
      <c r="D51" s="504" t="s">
        <v>826</v>
      </c>
      <c r="E51" s="507"/>
      <c r="F51" s="504" t="s">
        <v>826</v>
      </c>
      <c r="G51" s="141"/>
      <c r="H51" s="327" t="s">
        <v>100</v>
      </c>
      <c r="I51" s="141"/>
      <c r="J51" s="504"/>
      <c r="K51" s="217"/>
    </row>
    <row r="52" spans="2:13" ht="7.5" customHeight="1">
      <c r="B52" s="217"/>
      <c r="C52" s="217"/>
      <c r="D52" s="504"/>
      <c r="E52" s="507"/>
      <c r="F52" s="504"/>
      <c r="G52" s="141"/>
      <c r="H52" s="323"/>
      <c r="I52" s="141"/>
      <c r="J52" s="504"/>
      <c r="K52" s="217"/>
    </row>
    <row r="53" spans="2:13" ht="15">
      <c r="C53" s="329" t="s">
        <v>827</v>
      </c>
      <c r="D53" s="504"/>
      <c r="E53" s="507"/>
      <c r="F53" s="504"/>
      <c r="G53" s="141"/>
      <c r="H53" s="323"/>
      <c r="I53" s="141"/>
      <c r="J53" s="504"/>
      <c r="K53" s="217"/>
    </row>
    <row r="54" spans="2:13" ht="15">
      <c r="B54" s="217"/>
      <c r="C54" s="195" t="s">
        <v>828</v>
      </c>
      <c r="D54" s="504">
        <v>120</v>
      </c>
      <c r="E54" s="507"/>
      <c r="F54" s="504">
        <v>120</v>
      </c>
      <c r="G54" s="141"/>
      <c r="H54" s="327" t="s">
        <v>100</v>
      </c>
      <c r="I54" s="141"/>
      <c r="J54" s="508">
        <f t="shared" ref="J54:J56" si="6">SUM(F54:I54)</f>
        <v>120</v>
      </c>
      <c r="K54" s="217"/>
    </row>
    <row r="55" spans="2:13" ht="15">
      <c r="B55" s="217"/>
      <c r="C55" s="217" t="s">
        <v>829</v>
      </c>
      <c r="D55" s="504">
        <v>683</v>
      </c>
      <c r="E55" s="507"/>
      <c r="F55" s="504">
        <v>683</v>
      </c>
      <c r="G55" s="141"/>
      <c r="H55" s="327" t="s">
        <v>100</v>
      </c>
      <c r="I55" s="141"/>
      <c r="J55" s="508">
        <f t="shared" si="6"/>
        <v>683</v>
      </c>
      <c r="K55" s="217"/>
    </row>
    <row r="56" spans="2:13" ht="15">
      <c r="B56" s="217"/>
      <c r="C56" s="217" t="s">
        <v>830</v>
      </c>
      <c r="D56" s="504">
        <v>263</v>
      </c>
      <c r="E56" s="507"/>
      <c r="F56" s="504">
        <v>263</v>
      </c>
      <c r="G56" s="141"/>
      <c r="H56" s="327" t="s">
        <v>100</v>
      </c>
      <c r="I56" s="141"/>
      <c r="J56" s="508">
        <f t="shared" si="6"/>
        <v>263</v>
      </c>
      <c r="K56" s="217"/>
    </row>
    <row r="57" spans="2:13" ht="15">
      <c r="B57" s="217"/>
      <c r="C57" s="217" t="s">
        <v>831</v>
      </c>
      <c r="D57" s="504" t="s">
        <v>832</v>
      </c>
      <c r="E57" s="507"/>
      <c r="F57" s="504" t="s">
        <v>832</v>
      </c>
      <c r="G57" s="141"/>
      <c r="H57" s="327" t="s">
        <v>100</v>
      </c>
      <c r="I57" s="141"/>
      <c r="J57" s="504"/>
      <c r="K57" s="217"/>
    </row>
    <row r="58" spans="2:13" ht="15">
      <c r="B58" s="217"/>
      <c r="C58" s="217"/>
      <c r="D58" s="224"/>
      <c r="E58" s="224"/>
      <c r="F58" s="224"/>
      <c r="G58" s="224"/>
      <c r="H58" s="224"/>
      <c r="I58" s="224"/>
      <c r="J58" s="224"/>
      <c r="K58" s="224"/>
      <c r="L58" s="224"/>
    </row>
    <row r="59" spans="2:13" ht="15">
      <c r="B59" s="217"/>
      <c r="C59" s="217"/>
      <c r="D59" s="224"/>
      <c r="E59" s="224"/>
      <c r="F59" s="224"/>
      <c r="G59" s="224"/>
      <c r="H59" s="224"/>
      <c r="I59" s="224"/>
      <c r="J59" s="224"/>
      <c r="K59" s="224"/>
      <c r="L59" s="224"/>
      <c r="M59" s="224"/>
    </row>
    <row r="60" spans="2:13" ht="15">
      <c r="B60" s="217"/>
      <c r="C60" s="217"/>
      <c r="D60" s="141"/>
      <c r="E60" s="141"/>
      <c r="F60" s="141"/>
      <c r="G60" s="141"/>
      <c r="H60" s="141"/>
      <c r="I60" s="141"/>
      <c r="J60" s="141"/>
      <c r="K60" s="217"/>
    </row>
    <row r="61" spans="2:13" ht="15">
      <c r="B61" s="217"/>
      <c r="C61" s="217"/>
      <c r="D61" s="141"/>
      <c r="E61" s="141"/>
      <c r="F61" s="141"/>
      <c r="G61" s="141"/>
      <c r="H61" s="141"/>
      <c r="I61" s="141"/>
      <c r="J61" s="141"/>
      <c r="K61" s="217"/>
    </row>
    <row r="62" spans="2:13" ht="15">
      <c r="B62" s="217"/>
      <c r="C62" s="217"/>
      <c r="D62" s="141"/>
      <c r="E62" s="141"/>
      <c r="F62" s="141"/>
      <c r="G62" s="141"/>
      <c r="H62" s="141"/>
      <c r="I62" s="141"/>
      <c r="J62" s="141"/>
      <c r="K62" s="217"/>
    </row>
    <row r="63" spans="2:13" ht="15">
      <c r="B63" s="217"/>
      <c r="C63" s="217"/>
      <c r="D63" s="141"/>
      <c r="E63" s="141"/>
      <c r="F63" s="141"/>
      <c r="G63" s="141"/>
      <c r="H63" s="141"/>
      <c r="I63" s="141"/>
      <c r="J63" s="141"/>
      <c r="K63" s="217"/>
    </row>
    <row r="64" spans="2:13" ht="15">
      <c r="B64" s="217"/>
      <c r="C64" s="217"/>
      <c r="D64" s="141"/>
      <c r="E64" s="141"/>
      <c r="F64" s="141"/>
      <c r="G64" s="141"/>
      <c r="H64" s="141"/>
      <c r="I64" s="141"/>
      <c r="J64" s="141"/>
      <c r="K64" s="217"/>
    </row>
    <row r="65" spans="2:11" ht="15">
      <c r="B65" s="217"/>
      <c r="C65" s="217"/>
      <c r="D65" s="141"/>
      <c r="E65" s="141"/>
      <c r="F65" s="141"/>
      <c r="G65" s="141"/>
      <c r="H65" s="141"/>
      <c r="I65" s="141"/>
      <c r="J65" s="141"/>
      <c r="K65" s="217"/>
    </row>
    <row r="66" spans="2:11" ht="15">
      <c r="B66" s="217"/>
      <c r="C66" s="217"/>
      <c r="D66" s="141"/>
      <c r="E66" s="141"/>
      <c r="F66" s="141"/>
      <c r="G66" s="141"/>
      <c r="H66" s="141"/>
      <c r="I66" s="141"/>
      <c r="J66" s="141"/>
      <c r="K66" s="217"/>
    </row>
    <row r="67" spans="2:11" ht="15">
      <c r="B67" s="217"/>
      <c r="C67" s="217"/>
      <c r="D67" s="141"/>
      <c r="E67" s="141"/>
      <c r="F67" s="141"/>
      <c r="G67" s="141"/>
      <c r="H67" s="141"/>
      <c r="I67" s="141"/>
      <c r="J67" s="141"/>
      <c r="K67" s="217"/>
    </row>
    <row r="68" spans="2:11">
      <c r="D68" s="220"/>
      <c r="E68" s="220"/>
      <c r="F68" s="220"/>
      <c r="G68" s="220"/>
      <c r="H68" s="220"/>
      <c r="I68" s="220"/>
      <c r="J68" s="220"/>
    </row>
    <row r="69" spans="2:11">
      <c r="D69" s="220"/>
      <c r="E69" s="220"/>
      <c r="F69" s="220"/>
      <c r="G69" s="220"/>
      <c r="H69" s="220"/>
      <c r="I69" s="220"/>
      <c r="J69" s="220"/>
    </row>
    <row r="70" spans="2:11">
      <c r="D70" s="220"/>
      <c r="E70" s="220"/>
      <c r="F70" s="220"/>
      <c r="G70" s="220"/>
      <c r="H70" s="220"/>
      <c r="I70" s="220"/>
      <c r="J70" s="220"/>
    </row>
    <row r="71" spans="2:11">
      <c r="D71" s="220"/>
      <c r="E71" s="220"/>
      <c r="F71" s="220"/>
      <c r="G71" s="220"/>
      <c r="H71" s="220"/>
      <c r="I71" s="220"/>
      <c r="J71" s="220"/>
    </row>
    <row r="72" spans="2:11">
      <c r="D72" s="220"/>
      <c r="E72" s="220"/>
      <c r="F72" s="220"/>
      <c r="G72" s="220"/>
      <c r="H72" s="220"/>
      <c r="I72" s="220"/>
      <c r="J72" s="220"/>
    </row>
    <row r="73" spans="2:11">
      <c r="D73" s="220"/>
      <c r="E73" s="220"/>
      <c r="F73" s="220"/>
      <c r="G73" s="220"/>
      <c r="H73" s="220"/>
      <c r="I73" s="220"/>
      <c r="J73" s="220"/>
    </row>
    <row r="74" spans="2:11">
      <c r="D74" s="220"/>
      <c r="E74" s="220"/>
      <c r="F74" s="220"/>
      <c r="G74" s="220"/>
      <c r="H74" s="220"/>
      <c r="I74" s="220"/>
      <c r="J74" s="220"/>
    </row>
    <row r="75" spans="2:11">
      <c r="D75" s="220"/>
      <c r="E75" s="220"/>
      <c r="F75" s="220"/>
      <c r="G75" s="220"/>
      <c r="H75" s="220"/>
      <c r="I75" s="220"/>
      <c r="J75" s="220"/>
    </row>
    <row r="76" spans="2:11">
      <c r="D76" s="220"/>
      <c r="E76" s="220"/>
      <c r="F76" s="220"/>
      <c r="G76" s="220"/>
      <c r="H76" s="220"/>
      <c r="I76" s="220"/>
      <c r="J76" s="220"/>
    </row>
    <row r="77" spans="2:11">
      <c r="D77" s="220"/>
      <c r="E77" s="220"/>
      <c r="F77" s="220"/>
      <c r="G77" s="220"/>
      <c r="H77" s="220"/>
      <c r="I77" s="220"/>
      <c r="J77" s="220"/>
    </row>
    <row r="78" spans="2:11">
      <c r="D78" s="220"/>
      <c r="E78" s="220"/>
      <c r="F78" s="220"/>
      <c r="G78" s="220"/>
      <c r="H78" s="220"/>
      <c r="I78" s="220"/>
      <c r="J78" s="220"/>
    </row>
    <row r="79" spans="2:11">
      <c r="D79" s="220"/>
      <c r="E79" s="220"/>
      <c r="F79" s="220"/>
      <c r="G79" s="220"/>
      <c r="H79" s="220"/>
      <c r="I79" s="220"/>
      <c r="J79" s="220"/>
    </row>
    <row r="80" spans="2:11">
      <c r="D80" s="220"/>
      <c r="E80" s="220"/>
      <c r="F80" s="220"/>
      <c r="G80" s="220"/>
      <c r="H80" s="220"/>
      <c r="I80" s="220"/>
      <c r="J80" s="220"/>
    </row>
    <row r="81" spans="4:10">
      <c r="D81" s="220"/>
      <c r="E81" s="220"/>
      <c r="F81" s="220"/>
      <c r="G81" s="220"/>
      <c r="H81" s="220"/>
      <c r="I81" s="220"/>
      <c r="J81" s="220"/>
    </row>
    <row r="82" spans="4:10">
      <c r="D82" s="220"/>
      <c r="E82" s="220"/>
      <c r="F82" s="220"/>
      <c r="G82" s="220"/>
      <c r="H82" s="220"/>
      <c r="I82" s="220"/>
      <c r="J82" s="220"/>
    </row>
    <row r="83" spans="4:10">
      <c r="D83" s="220"/>
      <c r="E83" s="220"/>
      <c r="F83" s="220"/>
      <c r="G83" s="220"/>
      <c r="H83" s="220"/>
      <c r="I83" s="220"/>
      <c r="J83" s="220"/>
    </row>
    <row r="84" spans="4:10">
      <c r="D84" s="220"/>
      <c r="E84" s="220"/>
      <c r="F84" s="220"/>
      <c r="G84" s="220"/>
      <c r="H84" s="220"/>
      <c r="I84" s="220"/>
      <c r="J84" s="220"/>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C6DB1-9AAB-4236-87FE-3A0152DF5ED9}">
  <sheetPr>
    <tabColor rgb="FF00B0F0"/>
  </sheetPr>
  <dimension ref="A1:L51"/>
  <sheetViews>
    <sheetView showGridLines="0" zoomScale="86" zoomScaleNormal="86" workbookViewId="0">
      <pane xSplit="4" ySplit="5" topLeftCell="E12" activePane="bottomRight" state="frozen"/>
      <selection activeCell="B35" sqref="B35"/>
      <selection pane="topRight" activeCell="B35" sqref="B35"/>
      <selection pane="bottomLeft" activeCell="B35" sqref="B35"/>
      <selection pane="bottomRight"/>
    </sheetView>
  </sheetViews>
  <sheetFormatPr defaultRowHeight="12.75"/>
  <cols>
    <col min="1" max="2" width="3.5703125" customWidth="1"/>
    <col min="3" max="3" width="67.7109375" customWidth="1"/>
    <col min="4" max="4" width="5.5703125" customWidth="1"/>
    <col min="5" max="5" width="13.5703125" customWidth="1"/>
    <col min="6" max="6" width="2.5703125" style="71" customWidth="1"/>
    <col min="7" max="7" width="13.5703125" customWidth="1"/>
    <col min="8" max="8" width="2.42578125" style="71" customWidth="1"/>
    <col min="9" max="9" width="8.5703125" customWidth="1"/>
    <col min="10" max="10" width="2.5703125" style="71" customWidth="1"/>
    <col min="11" max="11" width="13.5703125" customWidth="1"/>
    <col min="12" max="12" width="2.7109375" style="71" customWidth="1"/>
  </cols>
  <sheetData>
    <row r="1" spans="1:12" s="71" customFormat="1"/>
    <row r="2" spans="1:12" ht="20.25">
      <c r="B2" s="204"/>
      <c r="C2" s="434" t="s">
        <v>784</v>
      </c>
      <c r="D2" s="27"/>
      <c r="E2" s="28"/>
      <c r="F2" s="28"/>
      <c r="G2" s="40"/>
      <c r="H2" s="40"/>
      <c r="I2" s="28"/>
      <c r="J2" s="28"/>
      <c r="K2" s="28"/>
      <c r="L2" s="28"/>
    </row>
    <row r="3" spans="1:12" ht="15.75">
      <c r="A3" s="5"/>
      <c r="B3" s="5"/>
      <c r="C3" s="5"/>
      <c r="D3" s="5"/>
      <c r="E3" s="30" t="s">
        <v>291</v>
      </c>
      <c r="F3" s="28"/>
      <c r="G3" s="30" t="s">
        <v>844</v>
      </c>
      <c r="H3" s="40"/>
      <c r="I3" s="31"/>
      <c r="J3" s="28"/>
      <c r="K3" s="30" t="s">
        <v>844</v>
      </c>
      <c r="L3" s="28"/>
    </row>
    <row r="4" spans="1:12" ht="31.5">
      <c r="A4" s="34"/>
      <c r="B4" s="34"/>
      <c r="C4" s="34"/>
      <c r="D4" s="34"/>
      <c r="E4" s="267" t="s">
        <v>30</v>
      </c>
      <c r="F4" s="28"/>
      <c r="G4" s="267" t="s">
        <v>30</v>
      </c>
      <c r="H4" s="40"/>
      <c r="I4" s="268" t="s">
        <v>29</v>
      </c>
      <c r="J4" s="28"/>
      <c r="K4" s="267" t="s">
        <v>28</v>
      </c>
      <c r="L4" s="28"/>
    </row>
    <row r="5" spans="1:12" ht="15.75">
      <c r="A5" s="34"/>
      <c r="B5" s="34"/>
      <c r="C5" s="34"/>
      <c r="D5" s="34"/>
      <c r="E5" s="343" t="s">
        <v>620</v>
      </c>
      <c r="F5" s="341"/>
      <c r="G5" s="343" t="s">
        <v>834</v>
      </c>
      <c r="H5" s="344"/>
      <c r="I5" s="331" t="s">
        <v>598</v>
      </c>
      <c r="J5" s="341"/>
      <c r="K5" s="343" t="s">
        <v>620</v>
      </c>
      <c r="L5" s="197"/>
    </row>
    <row r="6" spans="1:12" ht="15.75">
      <c r="B6" s="39" t="s">
        <v>226</v>
      </c>
      <c r="D6" s="5"/>
      <c r="E6" s="304"/>
      <c r="F6" s="28"/>
      <c r="G6" s="326"/>
      <c r="H6" s="223"/>
      <c r="I6" s="335"/>
      <c r="J6" s="28"/>
      <c r="K6" s="304"/>
      <c r="L6" s="19"/>
    </row>
    <row r="7" spans="1:12" ht="8.25" customHeight="1">
      <c r="A7" s="93"/>
      <c r="B7" s="93"/>
      <c r="C7" s="199"/>
      <c r="D7" s="93"/>
      <c r="E7" s="335"/>
      <c r="F7" s="48"/>
      <c r="G7" s="326"/>
      <c r="H7" s="223"/>
      <c r="I7" s="335"/>
      <c r="J7" s="48"/>
      <c r="K7" s="335"/>
      <c r="L7" s="48"/>
    </row>
    <row r="8" spans="1:12" ht="15.75">
      <c r="A8" s="93"/>
      <c r="B8" s="200" t="s">
        <v>682</v>
      </c>
      <c r="C8" s="93"/>
      <c r="D8" s="93"/>
      <c r="E8" s="336"/>
      <c r="F8" s="93"/>
      <c r="G8" s="326"/>
      <c r="H8" s="223"/>
      <c r="I8" s="335"/>
      <c r="J8" s="48"/>
      <c r="K8" s="335"/>
      <c r="L8" s="48"/>
    </row>
    <row r="9" spans="1:12" ht="15">
      <c r="A9" s="5"/>
      <c r="B9" s="5"/>
      <c r="C9" s="5" t="s">
        <v>225</v>
      </c>
      <c r="D9" s="5"/>
      <c r="E9" s="634" t="s">
        <v>679</v>
      </c>
      <c r="F9" s="635"/>
      <c r="G9" s="636"/>
      <c r="H9" s="223"/>
      <c r="I9" s="316">
        <v>0</v>
      </c>
      <c r="J9" s="36"/>
      <c r="K9" s="304"/>
      <c r="L9" s="19"/>
    </row>
    <row r="10" spans="1:12" ht="15">
      <c r="A10" s="5"/>
      <c r="B10" s="5"/>
      <c r="C10" s="5" t="s">
        <v>676</v>
      </c>
      <c r="D10" s="5"/>
      <c r="E10" s="634" t="s">
        <v>679</v>
      </c>
      <c r="F10" s="635"/>
      <c r="G10" s="636"/>
      <c r="H10" s="223"/>
      <c r="I10" s="316">
        <v>0</v>
      </c>
      <c r="J10" s="36"/>
      <c r="K10" s="304"/>
      <c r="L10" s="19"/>
    </row>
    <row r="11" spans="1:12" ht="15">
      <c r="A11" s="93"/>
      <c r="B11" s="93"/>
      <c r="C11" s="201" t="s">
        <v>677</v>
      </c>
      <c r="D11" s="93"/>
      <c r="E11" s="634" t="s">
        <v>679</v>
      </c>
      <c r="F11" s="635"/>
      <c r="G11" s="636"/>
      <c r="H11" s="223"/>
      <c r="I11" s="316">
        <v>0</v>
      </c>
      <c r="J11" s="36"/>
      <c r="K11" s="304"/>
      <c r="L11" s="19"/>
    </row>
    <row r="12" spans="1:12" ht="15.75">
      <c r="A12" s="93"/>
      <c r="B12" s="200" t="s">
        <v>680</v>
      </c>
      <c r="C12" s="93"/>
      <c r="D12" s="93"/>
      <c r="E12" s="336"/>
      <c r="F12" s="93"/>
      <c r="G12" s="338"/>
      <c r="H12" s="202"/>
      <c r="I12" s="335"/>
      <c r="J12" s="48"/>
      <c r="K12" s="335"/>
      <c r="L12" s="48"/>
    </row>
    <row r="13" spans="1:12" ht="15">
      <c r="A13" s="5"/>
      <c r="B13" s="5"/>
      <c r="C13" s="5" t="s">
        <v>224</v>
      </c>
      <c r="D13" s="5"/>
      <c r="E13" s="304">
        <v>14</v>
      </c>
      <c r="F13" s="19"/>
      <c r="G13" s="338">
        <v>14</v>
      </c>
      <c r="H13" s="202"/>
      <c r="I13" s="316">
        <f>G13*0.2</f>
        <v>2.8000000000000003</v>
      </c>
      <c r="J13" s="36"/>
      <c r="K13" s="304">
        <f>SUM(G13:I13)</f>
        <v>16.8</v>
      </c>
      <c r="L13" s="19"/>
    </row>
    <row r="14" spans="1:12" ht="15">
      <c r="A14" s="5"/>
      <c r="B14" s="5"/>
      <c r="C14" s="5" t="s">
        <v>676</v>
      </c>
      <c r="D14" s="5"/>
      <c r="E14" s="304">
        <v>9</v>
      </c>
      <c r="F14" s="19"/>
      <c r="G14" s="338">
        <v>9</v>
      </c>
      <c r="H14" s="202"/>
      <c r="I14" s="316">
        <f>G14*0.2</f>
        <v>1.8</v>
      </c>
      <c r="J14" s="36"/>
      <c r="K14" s="304">
        <f>SUM(G14:I14)</f>
        <v>10.8</v>
      </c>
      <c r="L14" s="19"/>
    </row>
    <row r="15" spans="1:12" ht="15">
      <c r="A15" s="5"/>
      <c r="B15" s="5"/>
      <c r="C15" s="5" t="s">
        <v>678</v>
      </c>
      <c r="D15" s="5"/>
      <c r="E15" s="304">
        <v>5</v>
      </c>
      <c r="F15" s="19"/>
      <c r="G15" s="338">
        <v>5</v>
      </c>
      <c r="H15" s="202"/>
      <c r="I15" s="316">
        <f>G15*0.2</f>
        <v>1</v>
      </c>
      <c r="J15" s="36"/>
      <c r="K15" s="304">
        <f>SUM(G15:I15)</f>
        <v>6</v>
      </c>
      <c r="L15" s="19"/>
    </row>
    <row r="16" spans="1:12" ht="15">
      <c r="A16" s="5"/>
      <c r="B16" s="5"/>
      <c r="C16" s="5" t="s">
        <v>677</v>
      </c>
      <c r="D16" s="5"/>
      <c r="E16" s="304">
        <v>11</v>
      </c>
      <c r="F16" s="19"/>
      <c r="G16" s="338">
        <v>11</v>
      </c>
      <c r="H16" s="202"/>
      <c r="I16" s="316">
        <f>G16*0.2</f>
        <v>2.2000000000000002</v>
      </c>
      <c r="J16" s="36"/>
      <c r="K16" s="304">
        <f>SUM(G16:I16)</f>
        <v>13.2</v>
      </c>
      <c r="L16" s="19"/>
    </row>
    <row r="17" spans="1:12" ht="15">
      <c r="A17" s="5"/>
      <c r="B17" s="5"/>
      <c r="C17" s="5" t="s">
        <v>678</v>
      </c>
      <c r="D17" s="5"/>
      <c r="E17" s="304">
        <v>7</v>
      </c>
      <c r="F17" s="19"/>
      <c r="G17" s="338">
        <v>7</v>
      </c>
      <c r="H17" s="202"/>
      <c r="I17" s="316">
        <f>G17*0.2</f>
        <v>1.4000000000000001</v>
      </c>
      <c r="J17" s="36"/>
      <c r="K17" s="304">
        <f>SUM(G17:I17)</f>
        <v>8.4</v>
      </c>
      <c r="L17" s="19"/>
    </row>
    <row r="18" spans="1:12" ht="15.75">
      <c r="A18" s="5"/>
      <c r="B18" s="39" t="s">
        <v>681</v>
      </c>
      <c r="C18" s="5"/>
      <c r="D18" s="5"/>
      <c r="E18" s="304"/>
      <c r="F18" s="19"/>
      <c r="G18" s="326"/>
      <c r="H18" s="223"/>
      <c r="I18" s="335"/>
      <c r="J18" s="48"/>
      <c r="K18" s="304"/>
      <c r="L18" s="19"/>
    </row>
    <row r="19" spans="1:12" ht="15">
      <c r="A19" s="5"/>
      <c r="B19" s="5"/>
      <c r="C19" s="5" t="s">
        <v>224</v>
      </c>
      <c r="D19" s="5"/>
      <c r="E19" s="304">
        <v>16</v>
      </c>
      <c r="F19" s="19"/>
      <c r="G19" s="338">
        <v>16</v>
      </c>
      <c r="H19" s="202"/>
      <c r="I19" s="316">
        <f>G19*0.2</f>
        <v>3.2</v>
      </c>
      <c r="J19" s="36"/>
      <c r="K19" s="304">
        <f>SUM(G19:I19)</f>
        <v>19.2</v>
      </c>
      <c r="L19" s="19"/>
    </row>
    <row r="20" spans="1:12" ht="15">
      <c r="A20" s="5"/>
      <c r="B20" s="5"/>
      <c r="C20" s="5" t="s">
        <v>676</v>
      </c>
      <c r="D20" s="5"/>
      <c r="E20" s="304">
        <v>9</v>
      </c>
      <c r="F20" s="19"/>
      <c r="G20" s="338">
        <v>9</v>
      </c>
      <c r="H20" s="202"/>
      <c r="I20" s="316">
        <f>G20*0.2</f>
        <v>1.8</v>
      </c>
      <c r="J20" s="36"/>
      <c r="K20" s="304">
        <f>SUM(G20:I20)</f>
        <v>10.8</v>
      </c>
      <c r="L20" s="19"/>
    </row>
    <row r="21" spans="1:12" ht="15">
      <c r="A21" s="5"/>
      <c r="B21" s="5"/>
      <c r="C21" s="5" t="s">
        <v>678</v>
      </c>
      <c r="D21" s="5"/>
      <c r="E21" s="304">
        <v>5</v>
      </c>
      <c r="F21" s="19"/>
      <c r="G21" s="338">
        <v>5</v>
      </c>
      <c r="H21" s="202"/>
      <c r="I21" s="316">
        <f>G21*0.2</f>
        <v>1</v>
      </c>
      <c r="J21" s="36"/>
      <c r="K21" s="304">
        <f>SUM(G21:I21)</f>
        <v>6</v>
      </c>
      <c r="L21" s="19"/>
    </row>
    <row r="22" spans="1:12" ht="15.75">
      <c r="A22" s="39"/>
      <c r="B22" s="39"/>
      <c r="C22" s="5" t="s">
        <v>677</v>
      </c>
      <c r="D22" s="5"/>
      <c r="E22" s="304">
        <v>11</v>
      </c>
      <c r="F22" s="19"/>
      <c r="G22" s="338">
        <v>11</v>
      </c>
      <c r="H22" s="202"/>
      <c r="I22" s="316">
        <f>G22*0.2</f>
        <v>2.2000000000000002</v>
      </c>
      <c r="J22" s="36"/>
      <c r="K22" s="304">
        <f>SUM(G22:I22)</f>
        <v>13.2</v>
      </c>
      <c r="L22" s="19"/>
    </row>
    <row r="23" spans="1:12" ht="15.75">
      <c r="A23" s="39"/>
      <c r="B23" s="39"/>
      <c r="C23" s="5" t="s">
        <v>678</v>
      </c>
      <c r="D23" s="5"/>
      <c r="E23" s="304">
        <v>7</v>
      </c>
      <c r="F23" s="19"/>
      <c r="G23" s="338">
        <v>7</v>
      </c>
      <c r="H23" s="202"/>
      <c r="I23" s="316">
        <f>G23*0.2</f>
        <v>1.4000000000000001</v>
      </c>
      <c r="J23" s="36"/>
      <c r="K23" s="304">
        <f>SUM(G23:I23)</f>
        <v>8.4</v>
      </c>
      <c r="L23" s="19"/>
    </row>
    <row r="24" spans="1:12" ht="15.75">
      <c r="A24" s="39"/>
      <c r="B24" s="39"/>
      <c r="C24" s="5"/>
      <c r="D24" s="5"/>
      <c r="E24" s="304"/>
      <c r="F24" s="19"/>
      <c r="G24" s="326"/>
      <c r="H24" s="223"/>
      <c r="I24" s="304"/>
      <c r="J24" s="19"/>
      <c r="K24" s="304"/>
      <c r="L24" s="19"/>
    </row>
    <row r="25" spans="1:12" ht="15.75">
      <c r="A25" s="5"/>
      <c r="B25" s="39" t="s">
        <v>683</v>
      </c>
      <c r="C25" s="5"/>
      <c r="D25" s="5"/>
      <c r="E25" s="304"/>
      <c r="F25" s="19"/>
      <c r="G25" s="308"/>
      <c r="H25" s="5"/>
      <c r="I25" s="304"/>
      <c r="J25" s="19"/>
      <c r="K25" s="304"/>
      <c r="L25" s="19"/>
    </row>
    <row r="26" spans="1:12" ht="15">
      <c r="A26" s="5"/>
      <c r="B26" s="5"/>
      <c r="C26" s="5" t="s">
        <v>668</v>
      </c>
      <c r="D26" s="5"/>
      <c r="E26" s="304">
        <v>45</v>
      </c>
      <c r="F26" s="19"/>
      <c r="G26" s="338">
        <v>45</v>
      </c>
      <c r="H26" s="202"/>
      <c r="I26" s="316">
        <f>G26*0.2</f>
        <v>9</v>
      </c>
      <c r="J26" s="36"/>
      <c r="K26" s="304">
        <f>SUM(G26:I26)</f>
        <v>54</v>
      </c>
      <c r="L26" s="19"/>
    </row>
    <row r="27" spans="1:12" ht="15">
      <c r="A27" s="5"/>
      <c r="B27" s="5"/>
      <c r="C27" s="5" t="s">
        <v>670</v>
      </c>
      <c r="D27" s="5"/>
      <c r="E27" s="304">
        <v>45</v>
      </c>
      <c r="F27" s="19"/>
      <c r="G27" s="338">
        <v>45</v>
      </c>
      <c r="H27" s="202"/>
      <c r="I27" s="316">
        <f>G27*0.2</f>
        <v>9</v>
      </c>
      <c r="J27" s="36"/>
      <c r="K27" s="304">
        <f>SUM(G27:I27)</f>
        <v>54</v>
      </c>
      <c r="L27" s="19"/>
    </row>
    <row r="28" spans="1:12" ht="15">
      <c r="A28" s="5"/>
      <c r="B28" s="5"/>
      <c r="C28" s="5" t="s">
        <v>669</v>
      </c>
      <c r="D28" s="5"/>
      <c r="E28" s="304">
        <v>45</v>
      </c>
      <c r="F28" s="19"/>
      <c r="G28" s="338">
        <v>45</v>
      </c>
      <c r="H28" s="202"/>
      <c r="I28" s="316">
        <f>G28*0.2</f>
        <v>9</v>
      </c>
      <c r="J28" s="36"/>
      <c r="K28" s="304">
        <f>SUM(G28:I28)</f>
        <v>54</v>
      </c>
      <c r="L28" s="19"/>
    </row>
    <row r="29" spans="1:12" ht="15">
      <c r="A29" s="5"/>
      <c r="B29" s="5"/>
      <c r="C29" s="5" t="s">
        <v>664</v>
      </c>
      <c r="D29" s="5"/>
      <c r="E29" s="304">
        <v>11</v>
      </c>
      <c r="F29" s="19"/>
      <c r="G29" s="338">
        <v>11</v>
      </c>
      <c r="H29" s="202"/>
      <c r="I29" s="316">
        <f>G29*0.2</f>
        <v>2.2000000000000002</v>
      </c>
      <c r="J29" s="36"/>
      <c r="K29" s="304">
        <f>SUM(G29:I29)</f>
        <v>13.2</v>
      </c>
      <c r="L29" s="19"/>
    </row>
    <row r="30" spans="1:12" ht="15">
      <c r="A30" s="5"/>
      <c r="B30" s="5"/>
      <c r="C30" s="5"/>
      <c r="D30" s="5"/>
      <c r="E30" s="304"/>
      <c r="F30" s="19"/>
      <c r="G30" s="338"/>
      <c r="H30" s="202"/>
      <c r="I30" s="316"/>
      <c r="J30" s="36"/>
      <c r="K30" s="304"/>
      <c r="L30" s="19"/>
    </row>
    <row r="31" spans="1:12" ht="15.75">
      <c r="A31" s="5"/>
      <c r="B31" s="39" t="s">
        <v>684</v>
      </c>
      <c r="C31" s="5"/>
      <c r="D31" s="5"/>
      <c r="E31" s="304">
        <v>219</v>
      </c>
      <c r="F31" s="19"/>
      <c r="G31" s="338">
        <v>219</v>
      </c>
      <c r="H31" s="202"/>
      <c r="I31" s="316">
        <f>G31*0.2</f>
        <v>43.800000000000004</v>
      </c>
      <c r="J31" s="36"/>
      <c r="K31" s="304">
        <f>SUM(G31:I31)</f>
        <v>262.8</v>
      </c>
      <c r="L31" s="19"/>
    </row>
    <row r="32" spans="1:12" ht="9" customHeight="1">
      <c r="A32" s="5"/>
      <c r="B32" s="5"/>
      <c r="C32" s="5"/>
      <c r="D32" s="5"/>
      <c r="E32" s="304"/>
      <c r="F32" s="19"/>
      <c r="G32" s="308"/>
      <c r="H32" s="5"/>
      <c r="I32" s="304"/>
      <c r="J32" s="19"/>
      <c r="K32" s="304"/>
      <c r="L32" s="19"/>
    </row>
    <row r="33" spans="1:12" ht="15.75">
      <c r="A33" s="39" t="s">
        <v>227</v>
      </c>
      <c r="B33" s="39"/>
      <c r="C33" s="5"/>
      <c r="D33" s="5"/>
      <c r="E33" s="337"/>
      <c r="F33" s="203"/>
      <c r="G33" s="337"/>
      <c r="H33" s="203"/>
      <c r="I33" s="335"/>
      <c r="J33" s="48"/>
      <c r="K33" s="339"/>
      <c r="L33" s="17"/>
    </row>
    <row r="34" spans="1:12" s="71" customFormat="1" ht="9" customHeight="1">
      <c r="A34" s="39"/>
      <c r="B34" s="39"/>
      <c r="C34" s="5"/>
      <c r="D34" s="5"/>
      <c r="E34" s="337"/>
      <c r="F34" s="203"/>
      <c r="G34" s="337"/>
      <c r="H34" s="203"/>
      <c r="I34" s="335"/>
      <c r="J34" s="48"/>
      <c r="K34" s="339"/>
      <c r="L34" s="17"/>
    </row>
    <row r="35" spans="1:12" ht="15">
      <c r="B35" s="280" t="s">
        <v>671</v>
      </c>
      <c r="C35" s="5"/>
      <c r="D35" s="5"/>
      <c r="E35" s="326"/>
      <c r="F35" s="223"/>
      <c r="G35" s="326"/>
      <c r="H35" s="223"/>
      <c r="I35" s="304"/>
      <c r="J35" s="19"/>
      <c r="K35" s="340"/>
      <c r="L35" s="14"/>
    </row>
    <row r="36" spans="1:12" ht="15">
      <c r="B36" s="5"/>
      <c r="C36" s="5" t="s">
        <v>672</v>
      </c>
      <c r="D36" s="5"/>
      <c r="E36" s="326"/>
      <c r="F36" s="223"/>
      <c r="G36" s="326"/>
      <c r="H36" s="223"/>
      <c r="I36" s="304"/>
      <c r="J36" s="19"/>
      <c r="K36" s="340"/>
      <c r="L36" s="14"/>
    </row>
    <row r="37" spans="1:12" ht="15">
      <c r="B37" s="5"/>
      <c r="C37" s="5" t="s">
        <v>663</v>
      </c>
      <c r="D37" s="5"/>
      <c r="E37" s="326">
        <v>15</v>
      </c>
      <c r="F37" s="223"/>
      <c r="G37" s="326">
        <v>15</v>
      </c>
      <c r="H37" s="223"/>
      <c r="I37" s="304">
        <f>G37*0.2</f>
        <v>3</v>
      </c>
      <c r="J37" s="19"/>
      <c r="K37" s="340">
        <f>SUM(G37:I37)</f>
        <v>18</v>
      </c>
      <c r="L37" s="14"/>
    </row>
    <row r="38" spans="1:12" ht="15">
      <c r="B38" s="5"/>
      <c r="C38" s="5" t="s">
        <v>664</v>
      </c>
      <c r="D38" s="5"/>
      <c r="E38" s="326">
        <v>7</v>
      </c>
      <c r="F38" s="223"/>
      <c r="G38" s="326">
        <v>7</v>
      </c>
      <c r="H38" s="223"/>
      <c r="I38" s="304">
        <f>G38*0.2</f>
        <v>1.4000000000000001</v>
      </c>
      <c r="J38" s="19"/>
      <c r="K38" s="340">
        <f>SUM(G38:I38)</f>
        <v>8.4</v>
      </c>
      <c r="L38" s="14"/>
    </row>
    <row r="39" spans="1:12" ht="15">
      <c r="B39" s="5"/>
      <c r="C39" s="5"/>
      <c r="D39" s="5"/>
      <c r="E39" s="326"/>
      <c r="F39" s="223"/>
      <c r="G39" s="326"/>
      <c r="H39" s="223"/>
      <c r="I39" s="304"/>
      <c r="J39" s="19"/>
      <c r="K39" s="340"/>
      <c r="L39" s="14"/>
    </row>
    <row r="40" spans="1:12" ht="15">
      <c r="B40" s="280" t="s">
        <v>673</v>
      </c>
      <c r="C40" s="5"/>
      <c r="D40" s="5"/>
      <c r="E40" s="326"/>
      <c r="F40" s="223"/>
      <c r="G40" s="326"/>
      <c r="H40" s="223"/>
      <c r="I40" s="304"/>
      <c r="J40" s="19"/>
      <c r="K40" s="340"/>
      <c r="L40" s="14"/>
    </row>
    <row r="41" spans="1:12" ht="15">
      <c r="B41" s="5"/>
      <c r="C41" s="5" t="s">
        <v>665</v>
      </c>
      <c r="D41" s="5"/>
      <c r="E41" s="337">
        <v>14</v>
      </c>
      <c r="F41" s="203"/>
      <c r="G41" s="326">
        <v>14</v>
      </c>
      <c r="H41" s="223"/>
      <c r="I41" s="304">
        <f>G41*0.2</f>
        <v>2.8000000000000003</v>
      </c>
      <c r="J41" s="19"/>
      <c r="K41" s="340">
        <f>SUM(G41:I41)</f>
        <v>16.8</v>
      </c>
      <c r="L41" s="14"/>
    </row>
    <row r="42" spans="1:12" ht="15">
      <c r="B42" s="5"/>
      <c r="C42" s="5" t="s">
        <v>666</v>
      </c>
      <c r="D42" s="5"/>
      <c r="E42" s="337">
        <v>16</v>
      </c>
      <c r="F42" s="203"/>
      <c r="G42" s="326">
        <v>16</v>
      </c>
      <c r="H42" s="223"/>
      <c r="I42" s="304">
        <f>G42*0.2</f>
        <v>3.2</v>
      </c>
      <c r="J42" s="19"/>
      <c r="K42" s="340">
        <f>SUM(G42:I42)</f>
        <v>19.2</v>
      </c>
      <c r="L42" s="14"/>
    </row>
    <row r="43" spans="1:12" ht="15">
      <c r="B43" s="5"/>
      <c r="C43" s="5" t="s">
        <v>667</v>
      </c>
      <c r="D43" s="5"/>
      <c r="E43" s="337">
        <v>16</v>
      </c>
      <c r="F43" s="203"/>
      <c r="G43" s="326">
        <v>16</v>
      </c>
      <c r="H43" s="223"/>
      <c r="I43" s="304">
        <f>G43*0.2</f>
        <v>3.2</v>
      </c>
      <c r="J43" s="19"/>
      <c r="K43" s="340">
        <f>SUM(G43:I43)</f>
        <v>19.2</v>
      </c>
      <c r="L43" s="14"/>
    </row>
    <row r="44" spans="1:12" ht="15">
      <c r="B44" s="5"/>
      <c r="C44" s="5"/>
      <c r="D44" s="5"/>
      <c r="E44" s="337"/>
      <c r="F44" s="203"/>
      <c r="G44" s="337"/>
      <c r="H44" s="203"/>
      <c r="I44" s="335"/>
      <c r="J44" s="48"/>
      <c r="K44" s="339"/>
      <c r="L44" s="17"/>
    </row>
    <row r="45" spans="1:12" ht="15">
      <c r="B45" s="280" t="s">
        <v>674</v>
      </c>
      <c r="C45" s="5"/>
      <c r="D45" s="5"/>
      <c r="E45" s="337"/>
      <c r="F45" s="203"/>
      <c r="G45" s="337"/>
      <c r="H45" s="203"/>
      <c r="I45" s="335"/>
      <c r="J45" s="48"/>
      <c r="K45" s="339"/>
      <c r="L45" s="17"/>
    </row>
    <row r="46" spans="1:12" ht="15">
      <c r="B46" s="5"/>
      <c r="C46" s="5" t="s">
        <v>668</v>
      </c>
      <c r="D46" s="5"/>
      <c r="E46" s="337">
        <v>45</v>
      </c>
      <c r="F46" s="203"/>
      <c r="G46" s="326">
        <v>45</v>
      </c>
      <c r="H46" s="223"/>
      <c r="I46" s="304">
        <f>G46*0.2</f>
        <v>9</v>
      </c>
      <c r="J46" s="19"/>
      <c r="K46" s="340">
        <f>SUM(G46:I46)</f>
        <v>54</v>
      </c>
      <c r="L46" s="14"/>
    </row>
    <row r="47" spans="1:12" ht="15">
      <c r="B47" s="5"/>
      <c r="C47" s="5" t="s">
        <v>670</v>
      </c>
      <c r="D47" s="5"/>
      <c r="E47" s="337">
        <v>45</v>
      </c>
      <c r="F47" s="203"/>
      <c r="G47" s="326">
        <v>45</v>
      </c>
      <c r="H47" s="223"/>
      <c r="I47" s="304">
        <f>G47*0.2</f>
        <v>9</v>
      </c>
      <c r="J47" s="19"/>
      <c r="K47" s="340">
        <f>SUM(G47:I47)</f>
        <v>54</v>
      </c>
      <c r="L47" s="14"/>
    </row>
    <row r="48" spans="1:12" ht="15">
      <c r="B48" s="5"/>
      <c r="C48" s="5" t="s">
        <v>669</v>
      </c>
      <c r="D48" s="5"/>
      <c r="E48" s="337">
        <v>45</v>
      </c>
      <c r="F48" s="203"/>
      <c r="G48" s="326">
        <v>45</v>
      </c>
      <c r="H48" s="223"/>
      <c r="I48" s="304">
        <f>G48*0.2</f>
        <v>9</v>
      </c>
      <c r="J48" s="19"/>
      <c r="K48" s="340">
        <f>SUM(G48:I48)</f>
        <v>54</v>
      </c>
      <c r="L48" s="14"/>
    </row>
    <row r="49" spans="2:12" ht="15">
      <c r="B49" s="5"/>
      <c r="C49" s="5" t="s">
        <v>664</v>
      </c>
      <c r="D49" s="5"/>
      <c r="E49" s="337">
        <v>11</v>
      </c>
      <c r="F49" s="203"/>
      <c r="G49" s="326">
        <v>11</v>
      </c>
      <c r="H49" s="223"/>
      <c r="I49" s="304">
        <f>G49*0.2</f>
        <v>2.2000000000000002</v>
      </c>
      <c r="J49" s="19"/>
      <c r="K49" s="340">
        <f>SUM(G49:I49)</f>
        <v>13.2</v>
      </c>
      <c r="L49" s="14"/>
    </row>
    <row r="50" spans="2:12" ht="15">
      <c r="B50" s="5"/>
      <c r="C50" s="5"/>
      <c r="D50" s="5"/>
      <c r="E50" s="337"/>
      <c r="F50" s="203"/>
      <c r="G50" s="337"/>
      <c r="H50" s="203"/>
      <c r="I50" s="335"/>
      <c r="J50" s="48"/>
      <c r="K50" s="339"/>
      <c r="L50" s="17"/>
    </row>
    <row r="51" spans="2:12" ht="15">
      <c r="B51" s="280" t="s">
        <v>675</v>
      </c>
      <c r="C51" s="5"/>
      <c r="D51" s="5"/>
      <c r="E51" s="337">
        <v>201</v>
      </c>
      <c r="F51" s="203"/>
      <c r="G51" s="326">
        <v>201</v>
      </c>
      <c r="H51" s="223"/>
      <c r="I51" s="304">
        <f>G51*0.2</f>
        <v>40.200000000000003</v>
      </c>
      <c r="J51" s="19"/>
      <c r="K51" s="340">
        <f>SUM(G51:I51)</f>
        <v>241.2</v>
      </c>
      <c r="L51" s="14"/>
    </row>
  </sheetData>
  <mergeCells count="3">
    <mergeCell ref="E9:G9"/>
    <mergeCell ref="E10:G10"/>
    <mergeCell ref="E11:G1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rgb="FF0070C0"/>
    <pageSetUpPr fitToPage="1"/>
  </sheetPr>
  <dimension ref="A1:P63"/>
  <sheetViews>
    <sheetView showGridLines="0" zoomScale="85" zoomScaleNormal="100" zoomScaleSheetLayoutView="85" workbookViewId="0">
      <pane xSplit="3" ySplit="5" topLeftCell="D6" activePane="bottomRight" state="frozen"/>
      <selection activeCell="B35" sqref="B35"/>
      <selection pane="topRight" activeCell="B35" sqref="B35"/>
      <selection pane="bottomLeft" activeCell="B35" sqref="B35"/>
      <selection pane="bottomRight" activeCell="B17" sqref="B17"/>
    </sheetView>
  </sheetViews>
  <sheetFormatPr defaultColWidth="9.140625" defaultRowHeight="15"/>
  <cols>
    <col min="1" max="1" width="3.5703125" style="5" customWidth="1"/>
    <col min="2" max="2" width="82.5703125" style="5" customWidth="1"/>
    <col min="3" max="3" width="2.7109375" style="5" customWidth="1"/>
    <col min="4" max="4" width="13.28515625" style="19" customWidth="1"/>
    <col min="5" max="5" width="3" style="19" customWidth="1"/>
    <col min="6" max="6" width="14.28515625" style="196" customWidth="1"/>
    <col min="7" max="7" width="2.5703125" style="223" customWidth="1"/>
    <col min="8" max="8" width="8.5703125" style="19" customWidth="1"/>
    <col min="9" max="9" width="2.5703125" style="19" customWidth="1"/>
    <col min="10" max="10" width="12.5703125" style="19" customWidth="1"/>
    <col min="11" max="11" width="2.140625" style="19" customWidth="1"/>
    <col min="12" max="12" width="11.28515625" style="5" customWidth="1"/>
    <col min="13" max="13" width="9" style="5" customWidth="1"/>
    <col min="14" max="14" width="15" style="5" bestFit="1" customWidth="1"/>
    <col min="15" max="15" width="2.5703125" style="5" customWidth="1"/>
    <col min="16" max="16" width="9.140625" style="4"/>
    <col min="17" max="16384" width="9.140625" style="5"/>
  </cols>
  <sheetData>
    <row r="1" spans="1:16">
      <c r="F1" s="223"/>
    </row>
    <row r="2" spans="1:16" s="27" customFormat="1" ht="25.5" customHeight="1">
      <c r="A2" s="204"/>
      <c r="B2" s="434" t="s">
        <v>177</v>
      </c>
      <c r="D2" s="28"/>
      <c r="E2" s="28"/>
      <c r="F2" s="40"/>
      <c r="G2" s="40"/>
      <c r="H2" s="28"/>
      <c r="I2" s="28"/>
      <c r="J2" s="28"/>
      <c r="K2" s="28"/>
      <c r="P2" s="177"/>
    </row>
    <row r="3" spans="1:16" ht="15.75">
      <c r="D3" s="30" t="s">
        <v>291</v>
      </c>
      <c r="E3" s="28"/>
      <c r="F3" s="30" t="s">
        <v>844</v>
      </c>
      <c r="G3" s="40"/>
      <c r="H3" s="31"/>
      <c r="I3" s="28"/>
      <c r="J3" s="30" t="s">
        <v>844</v>
      </c>
      <c r="K3" s="28"/>
      <c r="N3" s="37"/>
    </row>
    <row r="4" spans="1:16" s="34" customFormat="1" ht="31.5">
      <c r="B4" s="332" t="s">
        <v>136</v>
      </c>
      <c r="C4" s="333"/>
      <c r="D4" s="267" t="s">
        <v>30</v>
      </c>
      <c r="E4" s="28"/>
      <c r="F4" s="267" t="s">
        <v>30</v>
      </c>
      <c r="G4" s="40"/>
      <c r="H4" s="268" t="s">
        <v>29</v>
      </c>
      <c r="I4" s="28"/>
      <c r="J4" s="267" t="s">
        <v>28</v>
      </c>
      <c r="K4" s="28"/>
      <c r="L4" s="38"/>
      <c r="M4" s="37"/>
      <c r="N4" s="37"/>
      <c r="O4" s="37"/>
    </row>
    <row r="5" spans="1:16" s="34" customFormat="1" ht="15.75">
      <c r="C5" s="333"/>
      <c r="D5" s="330" t="s">
        <v>618</v>
      </c>
      <c r="E5" s="28"/>
      <c r="F5" s="330" t="s">
        <v>618</v>
      </c>
      <c r="G5" s="40"/>
      <c r="H5" s="331" t="s">
        <v>598</v>
      </c>
      <c r="I5" s="28"/>
      <c r="J5" s="331" t="s">
        <v>618</v>
      </c>
      <c r="K5" s="28"/>
      <c r="L5" s="38"/>
      <c r="M5" s="5"/>
      <c r="N5" s="5"/>
      <c r="O5" s="5"/>
    </row>
    <row r="6" spans="1:16" ht="9.75" customHeight="1">
      <c r="C6" s="308"/>
      <c r="D6" s="304"/>
      <c r="F6" s="326"/>
      <c r="H6" s="316"/>
      <c r="I6" s="36"/>
      <c r="J6" s="317"/>
      <c r="K6" s="43"/>
      <c r="L6" s="32"/>
      <c r="M6" s="19"/>
      <c r="N6" s="19"/>
      <c r="O6" s="19"/>
    </row>
    <row r="7" spans="1:16" ht="15.75">
      <c r="A7" s="39"/>
      <c r="B7" s="39" t="s">
        <v>111</v>
      </c>
      <c r="C7" s="308"/>
      <c r="D7" s="304"/>
      <c r="F7" s="326"/>
      <c r="H7" s="316"/>
      <c r="I7" s="36"/>
      <c r="J7" s="317"/>
      <c r="K7" s="43"/>
      <c r="L7" s="32"/>
      <c r="M7" s="19"/>
      <c r="N7" s="19"/>
      <c r="O7" s="19"/>
    </row>
    <row r="8" spans="1:16" ht="7.5" customHeight="1">
      <c r="A8" s="39"/>
      <c r="C8" s="308"/>
      <c r="D8" s="304"/>
      <c r="F8" s="326"/>
      <c r="H8" s="316"/>
      <c r="I8" s="36"/>
      <c r="J8" s="317"/>
      <c r="K8" s="43"/>
      <c r="L8" s="32"/>
      <c r="M8" s="19"/>
      <c r="N8" s="19"/>
      <c r="O8" s="19"/>
    </row>
    <row r="9" spans="1:16">
      <c r="B9" s="5" t="s">
        <v>104</v>
      </c>
      <c r="C9" s="334" t="s">
        <v>130</v>
      </c>
      <c r="D9" s="304">
        <v>65</v>
      </c>
      <c r="F9" s="326">
        <f>D9</f>
        <v>65</v>
      </c>
      <c r="H9" s="316">
        <v>0</v>
      </c>
      <c r="I9" s="36"/>
      <c r="J9" s="304">
        <f>F9+H9</f>
        <v>65</v>
      </c>
      <c r="L9" s="198"/>
      <c r="M9" s="19"/>
      <c r="N9" s="19"/>
      <c r="O9" s="19"/>
    </row>
    <row r="10" spans="1:16">
      <c r="B10" s="5" t="s">
        <v>105</v>
      </c>
      <c r="C10" s="334" t="s">
        <v>130</v>
      </c>
      <c r="D10" s="304">
        <v>45</v>
      </c>
      <c r="F10" s="326">
        <f>D10</f>
        <v>45</v>
      </c>
      <c r="H10" s="316">
        <v>0</v>
      </c>
      <c r="I10" s="36"/>
      <c r="J10" s="304">
        <f>F10+H10</f>
        <v>45</v>
      </c>
      <c r="L10" s="198"/>
      <c r="M10" s="19"/>
      <c r="N10" s="19"/>
      <c r="O10" s="19"/>
    </row>
    <row r="11" spans="1:16">
      <c r="B11" s="5" t="s">
        <v>106</v>
      </c>
      <c r="C11" s="334" t="s">
        <v>130</v>
      </c>
      <c r="D11" s="304">
        <v>75</v>
      </c>
      <c r="F11" s="326">
        <f>D11</f>
        <v>75</v>
      </c>
      <c r="H11" s="316">
        <v>0</v>
      </c>
      <c r="I11" s="36"/>
      <c r="J11" s="304">
        <f>F11+H11</f>
        <v>75</v>
      </c>
      <c r="L11" s="198"/>
      <c r="M11" s="19"/>
      <c r="N11" s="19"/>
      <c r="O11" s="19"/>
    </row>
    <row r="12" spans="1:16">
      <c r="B12" s="5" t="s">
        <v>107</v>
      </c>
      <c r="C12" s="334" t="s">
        <v>130</v>
      </c>
      <c r="D12" s="304">
        <v>45</v>
      </c>
      <c r="F12" s="326">
        <f>D12</f>
        <v>45</v>
      </c>
      <c r="H12" s="316">
        <v>0</v>
      </c>
      <c r="I12" s="36"/>
      <c r="J12" s="304">
        <f>F12+H12</f>
        <v>45</v>
      </c>
      <c r="L12" s="198"/>
      <c r="M12" s="19"/>
      <c r="N12" s="19"/>
      <c r="O12" s="19"/>
    </row>
    <row r="13" spans="1:16" ht="10.5" customHeight="1">
      <c r="H13" s="316"/>
      <c r="I13" s="36"/>
      <c r="J13" s="304"/>
      <c r="L13" s="198"/>
      <c r="M13" s="19"/>
      <c r="N13" s="19"/>
      <c r="O13" s="19"/>
    </row>
    <row r="14" spans="1:16">
      <c r="B14" s="5" t="s">
        <v>146</v>
      </c>
      <c r="H14" s="36"/>
      <c r="I14" s="36"/>
      <c r="J14" s="43"/>
      <c r="K14" s="43"/>
      <c r="L14" s="32"/>
      <c r="M14" s="19"/>
      <c r="N14" s="19"/>
      <c r="O14" s="19"/>
    </row>
    <row r="15" spans="1:16">
      <c r="D15" s="36"/>
      <c r="E15" s="36"/>
      <c r="H15" s="36"/>
      <c r="I15" s="36"/>
      <c r="J15" s="44"/>
      <c r="K15" s="44"/>
      <c r="L15" s="32"/>
      <c r="M15" s="19"/>
      <c r="N15" s="19"/>
      <c r="O15" s="19"/>
    </row>
    <row r="17" s="93" customFormat="1"/>
    <row r="18" s="93" customFormat="1"/>
    <row r="21" s="93" customFormat="1"/>
    <row r="22" s="93" customFormat="1"/>
    <row r="62" spans="4:11">
      <c r="D62" s="203"/>
      <c r="E62" s="203"/>
      <c r="F62" s="203"/>
      <c r="G62" s="203"/>
      <c r="H62" s="48"/>
      <c r="I62" s="48"/>
      <c r="J62" s="17"/>
      <c r="K62" s="17"/>
    </row>
    <row r="63" spans="4:11">
      <c r="D63" s="203"/>
      <c r="E63" s="203"/>
      <c r="F63" s="203"/>
      <c r="G63" s="203"/>
      <c r="H63" s="48"/>
      <c r="I63" s="48"/>
      <c r="J63" s="17"/>
      <c r="K63" s="17"/>
    </row>
  </sheetData>
  <phoneticPr fontId="0" type="noConversion"/>
  <printOptions horizontalCentered="1"/>
  <pageMargins left="0.74803149606299213" right="0.74803149606299213" top="0.98425196850393704" bottom="0.98425196850393704" header="0.51181102362204722" footer="0.51181102362204722"/>
  <pageSetup paperSize="9" scale="75" firstPageNumber="80" orientation="landscape" useFirstPageNumber="1" r:id="rId1"/>
  <headerFooter alignWithMargins="0">
    <oddFooter>&amp;C&amp;"Gill Sans MT Light,Regular"Page 12.6</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E4610E-02C7-45E9-9D54-B833CFD15A17}">
  <sheetPr>
    <tabColor rgb="FF0070C0"/>
  </sheetPr>
  <dimension ref="A1:K50"/>
  <sheetViews>
    <sheetView showGridLines="0" zoomScale="86" zoomScaleNormal="86" workbookViewId="0">
      <pane xSplit="3" ySplit="5" topLeftCell="D24" activePane="bottomRight" state="frozen"/>
      <selection activeCell="B35" sqref="B35"/>
      <selection pane="topRight" activeCell="B35" sqref="B35"/>
      <selection pane="bottomLeft" activeCell="B35" sqref="B35"/>
      <selection pane="bottomRight" activeCell="B41" sqref="B41"/>
    </sheetView>
  </sheetViews>
  <sheetFormatPr defaultRowHeight="12.75"/>
  <cols>
    <col min="1" max="1" width="5" customWidth="1"/>
    <col min="2" max="2" width="82.5703125" customWidth="1"/>
    <col min="3" max="3" width="5.5703125" customWidth="1"/>
    <col min="4" max="4" width="13.5703125" customWidth="1"/>
    <col min="5" max="5" width="2.42578125" style="71" customWidth="1"/>
    <col min="6" max="6" width="13.5703125" customWidth="1"/>
    <col min="7" max="7" width="3" customWidth="1"/>
    <col min="8" max="8" width="10.140625" bestFit="1" customWidth="1"/>
    <col min="9" max="9" width="2.5703125" customWidth="1"/>
    <col min="10" max="10" width="13.5703125" customWidth="1"/>
    <col min="11" max="11" width="2.5703125" customWidth="1"/>
  </cols>
  <sheetData>
    <row r="1" spans="1:11" s="71" customFormat="1"/>
    <row r="2" spans="1:11" ht="20.25">
      <c r="B2" s="434" t="s">
        <v>785</v>
      </c>
      <c r="C2" s="27"/>
      <c r="D2" s="28"/>
      <c r="E2" s="28"/>
      <c r="F2" s="40"/>
      <c r="G2" s="28"/>
      <c r="H2" s="28"/>
      <c r="I2" s="28"/>
      <c r="J2" s="28"/>
      <c r="K2" s="28"/>
    </row>
    <row r="3" spans="1:11" ht="15.75">
      <c r="A3" s="5"/>
      <c r="B3" s="5"/>
      <c r="C3" s="5"/>
      <c r="D3" s="30" t="s">
        <v>291</v>
      </c>
      <c r="E3" s="30"/>
      <c r="F3" s="30" t="s">
        <v>844</v>
      </c>
      <c r="G3" s="31"/>
      <c r="H3" s="31"/>
      <c r="I3" s="31"/>
      <c r="J3" s="30" t="s">
        <v>844</v>
      </c>
      <c r="K3" s="19"/>
    </row>
    <row r="4" spans="1:11" s="359" customFormat="1" ht="31.5">
      <c r="A4" s="321"/>
      <c r="B4" s="321"/>
      <c r="C4" s="321"/>
      <c r="D4" s="267" t="s">
        <v>30</v>
      </c>
      <c r="E4" s="278"/>
      <c r="F4" s="267" t="s">
        <v>30</v>
      </c>
      <c r="G4" s="278"/>
      <c r="H4" s="267" t="s">
        <v>29</v>
      </c>
      <c r="I4" s="278"/>
      <c r="J4" s="267" t="s">
        <v>28</v>
      </c>
      <c r="K4" s="360"/>
    </row>
    <row r="5" spans="1:11" ht="15.75">
      <c r="B5" s="208" t="s">
        <v>708</v>
      </c>
      <c r="C5" s="34"/>
      <c r="D5" s="354" t="s">
        <v>618</v>
      </c>
      <c r="E5" s="276"/>
      <c r="F5" s="354" t="s">
        <v>618</v>
      </c>
      <c r="G5" s="356"/>
      <c r="H5" s="343" t="s">
        <v>598</v>
      </c>
      <c r="I5" s="357"/>
      <c r="J5" s="343" t="s">
        <v>618</v>
      </c>
      <c r="K5" s="242"/>
    </row>
    <row r="6" spans="1:11" s="71" customFormat="1" ht="9.75" customHeight="1">
      <c r="B6" s="208"/>
      <c r="C6" s="34"/>
      <c r="D6" s="354"/>
      <c r="E6" s="276"/>
      <c r="F6" s="354"/>
      <c r="G6" s="356"/>
      <c r="H6" s="343"/>
      <c r="I6" s="357"/>
      <c r="J6" s="343"/>
      <c r="K6" s="242"/>
    </row>
    <row r="7" spans="1:11" ht="15.75">
      <c r="A7" s="5"/>
      <c r="B7" s="39" t="s">
        <v>709</v>
      </c>
      <c r="C7" s="5"/>
      <c r="D7" s="304"/>
      <c r="E7" s="19"/>
      <c r="F7" s="337"/>
      <c r="G7" s="91"/>
      <c r="H7" s="335"/>
      <c r="I7" s="91"/>
      <c r="J7" s="339"/>
      <c r="K7" s="91"/>
    </row>
    <row r="8" spans="1:11" ht="15">
      <c r="A8" s="5"/>
      <c r="B8" s="5" t="s">
        <v>710</v>
      </c>
      <c r="C8" s="5"/>
      <c r="D8" s="304">
        <v>484.00000000000006</v>
      </c>
      <c r="E8" s="19"/>
      <c r="F8" s="337">
        <v>484.00000000000006</v>
      </c>
      <c r="G8" s="91"/>
      <c r="H8" s="335">
        <f t="shared" ref="H8:H30" si="0">F8*0.2</f>
        <v>96.800000000000011</v>
      </c>
      <c r="I8" s="91"/>
      <c r="J8" s="339">
        <f t="shared" ref="J8:J30" si="1">SUM(F8:I8)</f>
        <v>580.80000000000007</v>
      </c>
      <c r="K8" s="91"/>
    </row>
    <row r="9" spans="1:11" ht="15">
      <c r="A9" s="5"/>
      <c r="B9" s="5" t="s">
        <v>711</v>
      </c>
      <c r="C9" s="5"/>
      <c r="D9" s="304">
        <v>605</v>
      </c>
      <c r="E9" s="19"/>
      <c r="F9" s="337">
        <v>605</v>
      </c>
      <c r="G9" s="91"/>
      <c r="H9" s="335">
        <f t="shared" si="0"/>
        <v>121</v>
      </c>
      <c r="I9" s="91"/>
      <c r="J9" s="339">
        <f t="shared" si="1"/>
        <v>726</v>
      </c>
      <c r="K9" s="91"/>
    </row>
    <row r="10" spans="1:11" ht="15">
      <c r="A10" s="5"/>
      <c r="B10" s="5" t="s">
        <v>712</v>
      </c>
      <c r="C10" s="5"/>
      <c r="D10" s="304">
        <v>242.00000000000003</v>
      </c>
      <c r="E10" s="19"/>
      <c r="F10" s="337">
        <v>242.00000000000003</v>
      </c>
      <c r="G10" s="91"/>
      <c r="H10" s="335">
        <f t="shared" si="0"/>
        <v>48.400000000000006</v>
      </c>
      <c r="I10" s="91"/>
      <c r="J10" s="339">
        <f t="shared" si="1"/>
        <v>290.40000000000003</v>
      </c>
      <c r="K10" s="91"/>
    </row>
    <row r="11" spans="1:11" ht="15">
      <c r="A11" s="5"/>
      <c r="B11" s="5" t="s">
        <v>713</v>
      </c>
      <c r="C11" s="5"/>
      <c r="D11" s="304">
        <v>308</v>
      </c>
      <c r="E11" s="19"/>
      <c r="F11" s="337">
        <v>308</v>
      </c>
      <c r="G11" s="91"/>
      <c r="H11" s="335">
        <f t="shared" si="0"/>
        <v>61.6</v>
      </c>
      <c r="I11" s="91"/>
      <c r="J11" s="339">
        <f t="shared" si="1"/>
        <v>369.6</v>
      </c>
      <c r="K11" s="91"/>
    </row>
    <row r="12" spans="1:11" ht="15">
      <c r="A12" s="5"/>
      <c r="B12" s="5" t="s">
        <v>714</v>
      </c>
      <c r="C12" s="5"/>
      <c r="D12" s="304">
        <v>19.8</v>
      </c>
      <c r="E12" s="19"/>
      <c r="F12" s="337">
        <v>19.8</v>
      </c>
      <c r="G12" s="91"/>
      <c r="H12" s="335">
        <f t="shared" si="0"/>
        <v>3.9600000000000004</v>
      </c>
      <c r="I12" s="91"/>
      <c r="J12" s="339">
        <f t="shared" si="1"/>
        <v>23.76</v>
      </c>
      <c r="K12" s="91"/>
    </row>
    <row r="13" spans="1:11" ht="15">
      <c r="A13" s="5"/>
      <c r="B13" s="5" t="s">
        <v>715</v>
      </c>
      <c r="C13" s="5"/>
      <c r="D13" s="304">
        <v>25.85</v>
      </c>
      <c r="E13" s="19"/>
      <c r="F13" s="337">
        <v>25.85</v>
      </c>
      <c r="G13" s="91"/>
      <c r="H13" s="335">
        <f t="shared" si="0"/>
        <v>5.1700000000000008</v>
      </c>
      <c r="I13" s="91"/>
      <c r="J13" s="339">
        <f t="shared" si="1"/>
        <v>31.020000000000003</v>
      </c>
      <c r="K13" s="91"/>
    </row>
    <row r="14" spans="1:11" ht="15">
      <c r="A14" s="5"/>
      <c r="B14" s="5" t="s">
        <v>716</v>
      </c>
      <c r="C14" s="5"/>
      <c r="D14" s="304">
        <v>19.8</v>
      </c>
      <c r="E14" s="19"/>
      <c r="F14" s="337">
        <v>19.8</v>
      </c>
      <c r="G14" s="91"/>
      <c r="H14" s="335">
        <f t="shared" si="0"/>
        <v>3.9600000000000004</v>
      </c>
      <c r="I14" s="91"/>
      <c r="J14" s="339">
        <f t="shared" si="1"/>
        <v>23.76</v>
      </c>
      <c r="K14" s="91"/>
    </row>
    <row r="15" spans="1:11" ht="15">
      <c r="A15" s="5"/>
      <c r="B15" s="5" t="s">
        <v>717</v>
      </c>
      <c r="C15" s="5"/>
      <c r="D15" s="304">
        <v>25.85</v>
      </c>
      <c r="E15" s="19"/>
      <c r="F15" s="337">
        <v>25.85</v>
      </c>
      <c r="G15" s="91"/>
      <c r="H15" s="335">
        <f t="shared" si="0"/>
        <v>5.1700000000000008</v>
      </c>
      <c r="I15" s="91"/>
      <c r="J15" s="339">
        <f t="shared" si="1"/>
        <v>31.020000000000003</v>
      </c>
      <c r="K15" s="91"/>
    </row>
    <row r="16" spans="1:11" ht="15">
      <c r="A16" s="5"/>
      <c r="B16" s="5" t="s">
        <v>718</v>
      </c>
      <c r="C16" s="5"/>
      <c r="D16" s="304">
        <v>19.8</v>
      </c>
      <c r="E16" s="19"/>
      <c r="F16" s="337">
        <v>19.8</v>
      </c>
      <c r="G16" s="91"/>
      <c r="H16" s="335">
        <f t="shared" si="0"/>
        <v>3.9600000000000004</v>
      </c>
      <c r="I16" s="91"/>
      <c r="J16" s="339">
        <f t="shared" si="1"/>
        <v>23.76</v>
      </c>
      <c r="K16" s="91"/>
    </row>
    <row r="17" spans="1:11" ht="15">
      <c r="A17" s="5"/>
      <c r="B17" s="5" t="s">
        <v>719</v>
      </c>
      <c r="C17" s="5"/>
      <c r="D17" s="304">
        <v>25.85</v>
      </c>
      <c r="E17" s="19"/>
      <c r="F17" s="337">
        <v>25.85</v>
      </c>
      <c r="G17" s="91"/>
      <c r="H17" s="335">
        <f t="shared" si="0"/>
        <v>5.1700000000000008</v>
      </c>
      <c r="I17" s="91"/>
      <c r="J17" s="339">
        <f t="shared" si="1"/>
        <v>31.020000000000003</v>
      </c>
      <c r="K17" s="91"/>
    </row>
    <row r="18" spans="1:11" ht="15">
      <c r="A18" s="5"/>
      <c r="B18" s="5" t="s">
        <v>722</v>
      </c>
      <c r="C18" s="5"/>
      <c r="D18" s="304">
        <v>12.100000000000001</v>
      </c>
      <c r="E18" s="19"/>
      <c r="F18" s="337">
        <v>12.100000000000001</v>
      </c>
      <c r="G18" s="91"/>
      <c r="H18" s="335">
        <f t="shared" si="0"/>
        <v>2.4200000000000004</v>
      </c>
      <c r="I18" s="91"/>
      <c r="J18" s="339">
        <f t="shared" si="1"/>
        <v>14.520000000000001</v>
      </c>
      <c r="K18" s="91"/>
    </row>
    <row r="19" spans="1:11" ht="15">
      <c r="A19" s="5"/>
      <c r="B19" s="5" t="s">
        <v>723</v>
      </c>
      <c r="C19" s="5"/>
      <c r="D19" s="304">
        <v>15.400000000000002</v>
      </c>
      <c r="E19" s="19"/>
      <c r="F19" s="337">
        <v>15.400000000000002</v>
      </c>
      <c r="G19" s="91"/>
      <c r="H19" s="335">
        <f t="shared" si="0"/>
        <v>3.0800000000000005</v>
      </c>
      <c r="I19" s="91"/>
      <c r="J19" s="339">
        <f t="shared" si="1"/>
        <v>18.480000000000004</v>
      </c>
      <c r="K19" s="91"/>
    </row>
    <row r="20" spans="1:11" ht="15">
      <c r="A20" s="5"/>
      <c r="B20" s="5" t="s">
        <v>720</v>
      </c>
      <c r="C20" s="5"/>
      <c r="D20" s="304">
        <v>28.6</v>
      </c>
      <c r="E20" s="19"/>
      <c r="F20" s="337">
        <v>28.6</v>
      </c>
      <c r="G20" s="91"/>
      <c r="H20" s="335">
        <f t="shared" si="0"/>
        <v>5.7200000000000006</v>
      </c>
      <c r="I20" s="91"/>
      <c r="J20" s="339">
        <f t="shared" si="1"/>
        <v>34.32</v>
      </c>
      <c r="K20" s="91"/>
    </row>
    <row r="21" spans="1:11" ht="15">
      <c r="A21" s="5"/>
      <c r="B21" s="5" t="s">
        <v>721</v>
      </c>
      <c r="C21" s="5"/>
      <c r="D21" s="304">
        <v>35.200000000000003</v>
      </c>
      <c r="E21" s="19"/>
      <c r="F21" s="337">
        <v>35.200000000000003</v>
      </c>
      <c r="G21" s="91"/>
      <c r="H21" s="335">
        <f t="shared" si="0"/>
        <v>7.0400000000000009</v>
      </c>
      <c r="I21" s="91"/>
      <c r="J21" s="339">
        <f t="shared" si="1"/>
        <v>42.24</v>
      </c>
      <c r="K21" s="91"/>
    </row>
    <row r="22" spans="1:11" ht="15">
      <c r="A22" s="5"/>
      <c r="B22" s="5" t="s">
        <v>724</v>
      </c>
      <c r="C22" s="5"/>
      <c r="D22" s="304">
        <v>1485.0000000000002</v>
      </c>
      <c r="E22" s="19"/>
      <c r="F22" s="326">
        <v>1485.0000000000002</v>
      </c>
      <c r="G22" s="91"/>
      <c r="H22" s="304">
        <f t="shared" si="0"/>
        <v>297.00000000000006</v>
      </c>
      <c r="I22" s="91"/>
      <c r="J22" s="304">
        <f t="shared" si="1"/>
        <v>1782.0000000000002</v>
      </c>
      <c r="K22" s="91"/>
    </row>
    <row r="23" spans="1:11" ht="15">
      <c r="A23" s="5"/>
      <c r="B23" s="5" t="s">
        <v>725</v>
      </c>
      <c r="C23" s="5"/>
      <c r="D23" s="304">
        <v>1705.0000000000002</v>
      </c>
      <c r="E23" s="19"/>
      <c r="F23" s="326">
        <v>1705.0000000000002</v>
      </c>
      <c r="G23" s="91"/>
      <c r="H23" s="304">
        <f t="shared" si="0"/>
        <v>341.00000000000006</v>
      </c>
      <c r="I23" s="91"/>
      <c r="J23" s="304">
        <f t="shared" si="1"/>
        <v>2046.0000000000002</v>
      </c>
      <c r="K23" s="91"/>
    </row>
    <row r="24" spans="1:11" ht="15">
      <c r="A24" s="5"/>
      <c r="B24" s="5" t="s">
        <v>726</v>
      </c>
      <c r="C24" s="5"/>
      <c r="D24" s="304">
        <v>770.00000000000011</v>
      </c>
      <c r="E24" s="19"/>
      <c r="F24" s="326">
        <v>770.00000000000011</v>
      </c>
      <c r="G24" s="91"/>
      <c r="H24" s="304">
        <f t="shared" si="0"/>
        <v>154.00000000000003</v>
      </c>
      <c r="I24" s="91"/>
      <c r="J24" s="304">
        <f t="shared" si="1"/>
        <v>924.00000000000011</v>
      </c>
      <c r="K24" s="91"/>
    </row>
    <row r="25" spans="1:11" ht="15">
      <c r="A25" s="5"/>
      <c r="B25" s="5" t="s">
        <v>727</v>
      </c>
      <c r="C25" s="5"/>
      <c r="D25" s="304">
        <v>1210</v>
      </c>
      <c r="E25" s="19"/>
      <c r="F25" s="326">
        <v>1210</v>
      </c>
      <c r="G25" s="91"/>
      <c r="H25" s="304">
        <f t="shared" si="0"/>
        <v>242</v>
      </c>
      <c r="I25" s="91"/>
      <c r="J25" s="304">
        <f t="shared" si="1"/>
        <v>1452</v>
      </c>
      <c r="K25" s="91"/>
    </row>
    <row r="26" spans="1:11" ht="15">
      <c r="A26" s="5"/>
      <c r="B26" s="5" t="s">
        <v>728</v>
      </c>
      <c r="C26" s="5"/>
      <c r="D26" s="304">
        <v>990.00000000000011</v>
      </c>
      <c r="E26" s="19"/>
      <c r="F26" s="326">
        <v>990.00000000000011</v>
      </c>
      <c r="G26" s="91"/>
      <c r="H26" s="304">
        <f t="shared" si="0"/>
        <v>198.00000000000003</v>
      </c>
      <c r="I26" s="91"/>
      <c r="J26" s="304">
        <f t="shared" si="1"/>
        <v>1188.0000000000002</v>
      </c>
      <c r="K26" s="91"/>
    </row>
    <row r="27" spans="1:11" ht="15">
      <c r="A27" s="5"/>
      <c r="B27" s="5" t="s">
        <v>729</v>
      </c>
      <c r="C27" s="5"/>
      <c r="D27" s="304">
        <v>1375</v>
      </c>
      <c r="E27" s="19"/>
      <c r="F27" s="326">
        <v>1375</v>
      </c>
      <c r="G27" s="91"/>
      <c r="H27" s="304">
        <f t="shared" si="0"/>
        <v>275</v>
      </c>
      <c r="I27" s="91"/>
      <c r="J27" s="304">
        <f t="shared" si="1"/>
        <v>1650</v>
      </c>
      <c r="K27" s="91"/>
    </row>
    <row r="28" spans="1:11" ht="15">
      <c r="A28" s="5"/>
      <c r="B28" s="5" t="s">
        <v>730</v>
      </c>
      <c r="C28" s="5"/>
      <c r="D28" s="304">
        <v>495.00000000000006</v>
      </c>
      <c r="E28" s="19"/>
      <c r="F28" s="326">
        <v>495.00000000000006</v>
      </c>
      <c r="G28" s="91"/>
      <c r="H28" s="304">
        <f t="shared" si="0"/>
        <v>99.000000000000014</v>
      </c>
      <c r="I28" s="91"/>
      <c r="J28" s="304">
        <f t="shared" si="1"/>
        <v>594.00000000000011</v>
      </c>
      <c r="K28" s="91"/>
    </row>
    <row r="29" spans="1:11" ht="15">
      <c r="A29" s="5"/>
      <c r="B29" s="5" t="s">
        <v>731</v>
      </c>
      <c r="C29" s="5"/>
      <c r="D29" s="304">
        <v>660</v>
      </c>
      <c r="E29" s="19"/>
      <c r="F29" s="326">
        <v>660</v>
      </c>
      <c r="G29" s="91"/>
      <c r="H29" s="304">
        <f t="shared" si="0"/>
        <v>132</v>
      </c>
      <c r="I29" s="91"/>
      <c r="J29" s="304">
        <f t="shared" si="1"/>
        <v>792</v>
      </c>
      <c r="K29" s="91"/>
    </row>
    <row r="30" spans="1:11" ht="15">
      <c r="A30" s="5"/>
      <c r="B30" s="5" t="s">
        <v>741</v>
      </c>
      <c r="C30" s="5"/>
      <c r="D30" s="304">
        <v>16.5</v>
      </c>
      <c r="E30" s="19"/>
      <c r="F30" s="326">
        <v>16.5</v>
      </c>
      <c r="G30" s="91"/>
      <c r="H30" s="304">
        <f t="shared" si="0"/>
        <v>3.3000000000000003</v>
      </c>
      <c r="I30" s="91"/>
      <c r="J30" s="304">
        <f t="shared" si="1"/>
        <v>19.8</v>
      </c>
      <c r="K30" s="91"/>
    </row>
    <row r="31" spans="1:11" ht="8.25" customHeight="1">
      <c r="A31" s="5"/>
      <c r="B31" s="5"/>
      <c r="C31" s="5"/>
      <c r="D31" s="304"/>
      <c r="E31" s="19"/>
      <c r="F31" s="326"/>
      <c r="G31" s="91"/>
      <c r="H31" s="304"/>
      <c r="I31" s="91"/>
      <c r="J31" s="304"/>
      <c r="K31" s="91"/>
    </row>
    <row r="32" spans="1:11" ht="15">
      <c r="A32" s="5"/>
      <c r="B32" s="5" t="s">
        <v>732</v>
      </c>
      <c r="C32" s="5"/>
      <c r="D32" s="304"/>
      <c r="E32" s="19"/>
      <c r="F32" s="326"/>
      <c r="G32" s="91"/>
      <c r="H32" s="304"/>
      <c r="I32" s="91"/>
      <c r="J32" s="304"/>
      <c r="K32" s="91"/>
    </row>
    <row r="33" spans="1:11" ht="8.25" customHeight="1">
      <c r="A33" s="5"/>
      <c r="B33" s="5"/>
      <c r="C33" s="5"/>
      <c r="D33" s="304"/>
      <c r="E33" s="19"/>
      <c r="F33" s="326"/>
      <c r="G33" s="91"/>
      <c r="H33" s="304"/>
      <c r="I33" s="91"/>
      <c r="J33" s="304"/>
      <c r="K33" s="91"/>
    </row>
    <row r="34" spans="1:11" ht="15">
      <c r="A34" s="5"/>
      <c r="B34" s="5" t="s">
        <v>746</v>
      </c>
      <c r="C34" s="5"/>
      <c r="D34" s="304"/>
      <c r="E34" s="19"/>
      <c r="F34" s="326"/>
      <c r="G34" s="91"/>
      <c r="H34" s="304"/>
      <c r="I34" s="91"/>
      <c r="J34" s="304"/>
      <c r="K34" s="91"/>
    </row>
    <row r="35" spans="1:11" ht="7.5" customHeight="1">
      <c r="A35" s="5"/>
      <c r="B35" s="5"/>
      <c r="C35" s="5"/>
      <c r="D35" s="304"/>
      <c r="E35" s="19"/>
      <c r="F35" s="326"/>
      <c r="G35" s="91"/>
      <c r="H35" s="304"/>
      <c r="I35" s="91"/>
      <c r="J35" s="304"/>
      <c r="K35" s="91"/>
    </row>
    <row r="36" spans="1:11" ht="15.75">
      <c r="A36" s="5"/>
      <c r="B36" s="39" t="s">
        <v>733</v>
      </c>
      <c r="C36" s="5"/>
      <c r="D36" s="304"/>
      <c r="E36" s="19"/>
      <c r="F36" s="326"/>
      <c r="G36" s="91"/>
      <c r="H36" s="304"/>
      <c r="I36" s="91"/>
      <c r="J36" s="304"/>
      <c r="K36" s="91"/>
    </row>
    <row r="37" spans="1:11" ht="15">
      <c r="A37" s="5"/>
      <c r="B37" s="5" t="s">
        <v>734</v>
      </c>
      <c r="C37" s="5"/>
      <c r="D37" s="304">
        <v>44</v>
      </c>
      <c r="E37" s="19"/>
      <c r="F37" s="326">
        <v>44</v>
      </c>
      <c r="G37" s="91"/>
      <c r="H37" s="304">
        <f t="shared" ref="H37:H49" si="2">F37*0.2</f>
        <v>8.8000000000000007</v>
      </c>
      <c r="I37" s="91"/>
      <c r="J37" s="304">
        <f t="shared" ref="J37:J49" si="3">SUM(F37:I37)</f>
        <v>52.8</v>
      </c>
      <c r="K37" s="91"/>
    </row>
    <row r="38" spans="1:11" ht="15">
      <c r="A38" s="5"/>
      <c r="B38" s="5" t="s">
        <v>1012</v>
      </c>
      <c r="C38" s="5"/>
      <c r="D38" s="304">
        <v>77</v>
      </c>
      <c r="E38" s="19"/>
      <c r="F38" s="326">
        <v>77</v>
      </c>
      <c r="G38" s="91"/>
      <c r="H38" s="304">
        <f t="shared" si="2"/>
        <v>15.4</v>
      </c>
      <c r="I38" s="91"/>
      <c r="J38" s="304">
        <f t="shared" si="3"/>
        <v>92.4</v>
      </c>
      <c r="K38" s="91"/>
    </row>
    <row r="39" spans="1:11" ht="15">
      <c r="A39" s="5"/>
      <c r="B39" s="5" t="s">
        <v>735</v>
      </c>
      <c r="C39" s="5"/>
      <c r="D39" s="304">
        <v>110.00000000000001</v>
      </c>
      <c r="E39" s="19"/>
      <c r="F39" s="326">
        <v>110.00000000000001</v>
      </c>
      <c r="G39" s="91"/>
      <c r="H39" s="304">
        <f t="shared" si="2"/>
        <v>22.000000000000004</v>
      </c>
      <c r="I39" s="91"/>
      <c r="J39" s="304">
        <f t="shared" si="3"/>
        <v>132.00000000000003</v>
      </c>
      <c r="K39" s="91"/>
    </row>
    <row r="40" spans="1:11" ht="15">
      <c r="A40" s="5"/>
      <c r="B40" s="5" t="s">
        <v>1013</v>
      </c>
      <c r="C40" s="5"/>
      <c r="D40" s="304">
        <v>27.500000000000004</v>
      </c>
      <c r="E40" s="19"/>
      <c r="F40" s="326">
        <v>27.500000000000004</v>
      </c>
      <c r="G40" s="91"/>
      <c r="H40" s="304">
        <f t="shared" si="2"/>
        <v>5.5000000000000009</v>
      </c>
      <c r="I40" s="91"/>
      <c r="J40" s="304">
        <f t="shared" si="3"/>
        <v>33.000000000000007</v>
      </c>
      <c r="K40" s="91"/>
    </row>
    <row r="41" spans="1:11" ht="15">
      <c r="A41" s="5"/>
      <c r="B41" s="5" t="s">
        <v>736</v>
      </c>
      <c r="C41" s="5"/>
      <c r="D41" s="304">
        <v>22</v>
      </c>
      <c r="E41" s="19"/>
      <c r="F41" s="326">
        <v>22</v>
      </c>
      <c r="G41" s="91"/>
      <c r="H41" s="304">
        <f t="shared" si="2"/>
        <v>4.4000000000000004</v>
      </c>
      <c r="I41" s="91"/>
      <c r="J41" s="304">
        <f t="shared" si="3"/>
        <v>26.4</v>
      </c>
      <c r="K41" s="91"/>
    </row>
    <row r="42" spans="1:11" ht="15">
      <c r="A42" s="5"/>
      <c r="B42" s="5" t="s">
        <v>737</v>
      </c>
      <c r="C42" s="5"/>
      <c r="D42" s="304">
        <v>22</v>
      </c>
      <c r="E42" s="19"/>
      <c r="F42" s="326">
        <v>22</v>
      </c>
      <c r="G42" s="91"/>
      <c r="H42" s="304">
        <f t="shared" si="2"/>
        <v>4.4000000000000004</v>
      </c>
      <c r="I42" s="91"/>
      <c r="J42" s="304">
        <f t="shared" si="3"/>
        <v>26.4</v>
      </c>
      <c r="K42" s="91"/>
    </row>
    <row r="43" spans="1:11" ht="15">
      <c r="A43" s="5"/>
      <c r="B43" s="5" t="s">
        <v>738</v>
      </c>
      <c r="C43" s="5"/>
      <c r="D43" s="304">
        <v>33</v>
      </c>
      <c r="E43" s="19"/>
      <c r="F43" s="326">
        <v>33</v>
      </c>
      <c r="G43" s="91"/>
      <c r="H43" s="304">
        <f t="shared" si="2"/>
        <v>6.6000000000000005</v>
      </c>
      <c r="I43" s="91"/>
      <c r="J43" s="304">
        <f t="shared" si="3"/>
        <v>39.6</v>
      </c>
      <c r="K43" s="91"/>
    </row>
    <row r="44" spans="1:11" ht="15">
      <c r="A44" s="5"/>
      <c r="B44" s="5" t="s">
        <v>742</v>
      </c>
      <c r="C44" s="5"/>
      <c r="D44" s="304">
        <v>19.8</v>
      </c>
      <c r="E44" s="19"/>
      <c r="F44" s="326">
        <v>19.8</v>
      </c>
      <c r="G44" s="91"/>
      <c r="H44" s="304">
        <f t="shared" si="2"/>
        <v>3.9600000000000004</v>
      </c>
      <c r="I44" s="91"/>
      <c r="J44" s="304">
        <f t="shared" si="3"/>
        <v>23.76</v>
      </c>
      <c r="K44" s="91"/>
    </row>
    <row r="45" spans="1:11" ht="15">
      <c r="A45" s="5"/>
      <c r="B45" s="5" t="s">
        <v>743</v>
      </c>
      <c r="C45" s="5"/>
      <c r="D45" s="304">
        <v>2.75</v>
      </c>
      <c r="E45" s="19"/>
      <c r="F45" s="326">
        <v>2.75</v>
      </c>
      <c r="G45" s="91"/>
      <c r="H45" s="304">
        <f t="shared" si="2"/>
        <v>0.55000000000000004</v>
      </c>
      <c r="I45" s="91"/>
      <c r="J45" s="304">
        <f t="shared" si="3"/>
        <v>3.3</v>
      </c>
      <c r="K45" s="91"/>
    </row>
    <row r="46" spans="1:11" ht="15">
      <c r="A46" s="5"/>
      <c r="B46" s="5" t="s">
        <v>739</v>
      </c>
      <c r="C46" s="5"/>
      <c r="D46" s="304">
        <v>16.5</v>
      </c>
      <c r="E46" s="19"/>
      <c r="F46" s="326">
        <v>16.5</v>
      </c>
      <c r="G46" s="91"/>
      <c r="H46" s="304">
        <f t="shared" si="2"/>
        <v>3.3000000000000003</v>
      </c>
      <c r="I46" s="91"/>
      <c r="J46" s="304">
        <f t="shared" si="3"/>
        <v>19.8</v>
      </c>
      <c r="K46" s="91"/>
    </row>
    <row r="47" spans="1:11" ht="15">
      <c r="A47" s="5"/>
      <c r="B47" s="5" t="s">
        <v>740</v>
      </c>
      <c r="C47" s="5"/>
      <c r="D47" s="304">
        <v>11</v>
      </c>
      <c r="E47" s="19"/>
      <c r="F47" s="326">
        <v>11</v>
      </c>
      <c r="G47" s="91"/>
      <c r="H47" s="304">
        <f t="shared" si="2"/>
        <v>2.2000000000000002</v>
      </c>
      <c r="I47" s="91"/>
      <c r="J47" s="304">
        <f t="shared" si="3"/>
        <v>13.2</v>
      </c>
      <c r="K47" s="91"/>
    </row>
    <row r="48" spans="1:11" ht="15">
      <c r="A48" s="5"/>
      <c r="B48" s="5" t="s">
        <v>744</v>
      </c>
      <c r="C48" s="5"/>
      <c r="D48" s="304">
        <v>1</v>
      </c>
      <c r="E48" s="19"/>
      <c r="F48" s="326">
        <v>1</v>
      </c>
      <c r="G48" s="91"/>
      <c r="H48" s="304">
        <f t="shared" si="2"/>
        <v>0.2</v>
      </c>
      <c r="I48" s="91"/>
      <c r="J48" s="304">
        <f t="shared" si="3"/>
        <v>1.2</v>
      </c>
      <c r="K48" s="91"/>
    </row>
    <row r="49" spans="1:11" ht="15">
      <c r="A49" s="5"/>
      <c r="B49" s="5" t="s">
        <v>745</v>
      </c>
      <c r="C49" s="5"/>
      <c r="D49" s="304">
        <v>2</v>
      </c>
      <c r="E49" s="19"/>
      <c r="F49" s="326">
        <v>2</v>
      </c>
      <c r="G49" s="91"/>
      <c r="H49" s="304">
        <f t="shared" si="2"/>
        <v>0.4</v>
      </c>
      <c r="I49" s="91"/>
      <c r="J49" s="304">
        <f t="shared" si="3"/>
        <v>2.4</v>
      </c>
      <c r="K49" s="91"/>
    </row>
    <row r="50" spans="1:11">
      <c r="D50" s="355"/>
      <c r="F50" s="355"/>
      <c r="G50" s="358"/>
      <c r="H50" s="355"/>
      <c r="I50" s="358"/>
      <c r="J50" s="355"/>
      <c r="K50" s="358"/>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70C0"/>
    <pageSetUpPr fitToPage="1"/>
  </sheetPr>
  <dimension ref="A2:M19"/>
  <sheetViews>
    <sheetView showGridLines="0" zoomScale="87" zoomScaleNormal="87" zoomScaleSheetLayoutView="85" workbookViewId="0">
      <selection activeCell="B30" sqref="B30"/>
    </sheetView>
  </sheetViews>
  <sheetFormatPr defaultColWidth="9.140625" defaultRowHeight="15"/>
  <cols>
    <col min="1" max="1" width="5.5703125" style="75" customWidth="1"/>
    <col min="2" max="2" width="87.140625" style="75" bestFit="1" customWidth="1"/>
    <col min="3" max="3" width="3.140625" style="75" customWidth="1"/>
    <col min="4" max="4" width="12.5703125" style="75" customWidth="1"/>
    <col min="5" max="5" width="2.28515625" style="75" customWidth="1"/>
    <col min="6" max="6" width="12.5703125" style="75" customWidth="1"/>
    <col min="7" max="7" width="2.28515625" style="75" customWidth="1"/>
    <col min="8" max="8" width="10.28515625" style="75" bestFit="1" customWidth="1"/>
    <col min="9" max="9" width="2.42578125" style="75" customWidth="1"/>
    <col min="10" max="10" width="12.5703125" style="75" customWidth="1"/>
    <col min="11" max="11" width="2.42578125" style="75" customWidth="1"/>
    <col min="12" max="12" width="15.5703125" style="75" customWidth="1"/>
    <col min="13" max="16384" width="9.140625" style="75"/>
  </cols>
  <sheetData>
    <row r="2" spans="1:13" ht="29.25" customHeight="1">
      <c r="A2" s="73"/>
      <c r="B2" s="383" t="s">
        <v>180</v>
      </c>
      <c r="L2" s="13"/>
      <c r="M2" s="112"/>
    </row>
    <row r="3" spans="1:13" ht="18" customHeight="1">
      <c r="B3" s="144"/>
      <c r="D3" s="145" t="s">
        <v>291</v>
      </c>
      <c r="E3" s="145"/>
      <c r="F3" s="145" t="s">
        <v>844</v>
      </c>
      <c r="G3" s="145"/>
      <c r="H3" s="77"/>
      <c r="I3" s="77"/>
      <c r="J3" s="145" t="s">
        <v>844</v>
      </c>
      <c r="K3" s="78"/>
    </row>
    <row r="4" spans="1:13" ht="31.5">
      <c r="D4" s="295" t="s">
        <v>30</v>
      </c>
      <c r="E4" s="79"/>
      <c r="F4" s="295" t="s">
        <v>30</v>
      </c>
      <c r="G4" s="77"/>
      <c r="H4" s="297" t="s">
        <v>29</v>
      </c>
      <c r="I4" s="77"/>
      <c r="J4" s="297" t="s">
        <v>28</v>
      </c>
      <c r="K4" s="78"/>
    </row>
    <row r="5" spans="1:13" ht="15.75">
      <c r="D5" s="367" t="s">
        <v>614</v>
      </c>
      <c r="E5" s="367"/>
      <c r="F5" s="367" t="s">
        <v>614</v>
      </c>
      <c r="G5" s="367"/>
      <c r="H5" s="367" t="s">
        <v>615</v>
      </c>
      <c r="I5" s="367"/>
      <c r="J5" s="367" t="s">
        <v>616</v>
      </c>
      <c r="K5" s="78"/>
    </row>
    <row r="6" spans="1:13" ht="15.75">
      <c r="B6" s="80" t="s">
        <v>1014</v>
      </c>
      <c r="D6" s="78"/>
      <c r="E6" s="78"/>
      <c r="F6" s="78"/>
      <c r="G6" s="78"/>
      <c r="H6" s="78"/>
      <c r="I6" s="78"/>
      <c r="J6" s="78"/>
      <c r="K6" s="78"/>
    </row>
    <row r="7" spans="1:13">
      <c r="B7" s="76" t="s">
        <v>256</v>
      </c>
      <c r="D7" s="75">
        <v>27</v>
      </c>
      <c r="F7" s="75">
        <v>27</v>
      </c>
      <c r="G7" s="83"/>
      <c r="H7" s="83">
        <v>0</v>
      </c>
      <c r="I7" s="19"/>
      <c r="J7" s="83">
        <f t="shared" ref="J7" si="0">F7+H7</f>
        <v>27</v>
      </c>
      <c r="L7" s="103"/>
    </row>
    <row r="8" spans="1:13" ht="8.25" customHeight="1"/>
    <row r="9" spans="1:13" ht="15.75">
      <c r="B9" s="80" t="s">
        <v>255</v>
      </c>
    </row>
    <row r="10" spans="1:13">
      <c r="B10" s="118" t="s">
        <v>257</v>
      </c>
      <c r="D10" s="83"/>
      <c r="E10" s="83"/>
      <c r="F10" s="83"/>
      <c r="G10" s="83"/>
      <c r="H10" s="83"/>
      <c r="I10" s="19"/>
      <c r="J10" s="83"/>
      <c r="L10" s="111"/>
    </row>
    <row r="11" spans="1:13">
      <c r="B11" s="118" t="s">
        <v>258</v>
      </c>
      <c r="D11" s="83">
        <v>27</v>
      </c>
      <c r="E11" s="83"/>
      <c r="F11" s="83">
        <v>27</v>
      </c>
      <c r="G11" s="83"/>
      <c r="H11" s="83">
        <v>0</v>
      </c>
      <c r="I11" s="19"/>
      <c r="J11" s="83">
        <f t="shared" ref="J11:J17" si="1">F11+H11</f>
        <v>27</v>
      </c>
      <c r="L11" s="103"/>
    </row>
    <row r="12" spans="1:13">
      <c r="B12" s="118" t="s">
        <v>259</v>
      </c>
      <c r="D12" s="83">
        <v>40</v>
      </c>
      <c r="E12" s="83"/>
      <c r="F12" s="83">
        <v>40</v>
      </c>
      <c r="G12" s="83"/>
      <c r="H12" s="83">
        <v>0</v>
      </c>
      <c r="I12" s="19"/>
      <c r="J12" s="83">
        <f t="shared" si="1"/>
        <v>40</v>
      </c>
      <c r="L12" s="103"/>
    </row>
    <row r="13" spans="1:13">
      <c r="B13" s="118" t="s">
        <v>260</v>
      </c>
      <c r="D13" s="83">
        <v>53</v>
      </c>
      <c r="E13" s="83"/>
      <c r="F13" s="83">
        <v>53</v>
      </c>
      <c r="G13" s="83"/>
      <c r="H13" s="83">
        <v>0</v>
      </c>
      <c r="I13" s="19"/>
      <c r="J13" s="83">
        <f t="shared" si="1"/>
        <v>53</v>
      </c>
      <c r="L13" s="103"/>
    </row>
    <row r="14" spans="1:13">
      <c r="B14" s="118" t="s">
        <v>261</v>
      </c>
      <c r="D14" s="83">
        <v>66</v>
      </c>
      <c r="E14" s="83"/>
      <c r="F14" s="83">
        <v>66</v>
      </c>
      <c r="G14" s="83"/>
      <c r="H14" s="83">
        <v>0</v>
      </c>
      <c r="I14" s="19"/>
      <c r="J14" s="83">
        <f>F14+H14</f>
        <v>66</v>
      </c>
      <c r="L14" s="103"/>
    </row>
    <row r="15" spans="1:13">
      <c r="B15" s="118" t="s">
        <v>262</v>
      </c>
      <c r="D15" s="83">
        <v>79</v>
      </c>
      <c r="E15" s="83"/>
      <c r="F15" s="83">
        <v>79</v>
      </c>
      <c r="G15" s="83"/>
      <c r="H15" s="83">
        <v>0</v>
      </c>
      <c r="I15" s="19"/>
      <c r="J15" s="83">
        <f t="shared" si="1"/>
        <v>79</v>
      </c>
      <c r="L15" s="103"/>
    </row>
    <row r="16" spans="1:13">
      <c r="B16" s="118" t="s">
        <v>263</v>
      </c>
      <c r="D16" s="83">
        <v>92</v>
      </c>
      <c r="E16" s="83"/>
      <c r="F16" s="83">
        <v>92</v>
      </c>
      <c r="G16" s="83"/>
      <c r="H16" s="83">
        <v>0</v>
      </c>
      <c r="I16" s="19"/>
      <c r="J16" s="83">
        <f t="shared" si="1"/>
        <v>92</v>
      </c>
      <c r="L16" s="103"/>
    </row>
    <row r="17" spans="2:12">
      <c r="B17" s="118" t="s">
        <v>264</v>
      </c>
      <c r="D17" s="83">
        <v>105</v>
      </c>
      <c r="E17" s="83"/>
      <c r="F17" s="83">
        <v>105</v>
      </c>
      <c r="G17" s="83"/>
      <c r="H17" s="83">
        <v>0</v>
      </c>
      <c r="I17" s="19"/>
      <c r="J17" s="83">
        <f t="shared" si="1"/>
        <v>105</v>
      </c>
      <c r="L17" s="103"/>
    </row>
    <row r="18" spans="2:12">
      <c r="B18" s="75" t="s">
        <v>691</v>
      </c>
      <c r="D18" s="83">
        <v>13</v>
      </c>
      <c r="E18" s="83"/>
      <c r="F18" s="83">
        <v>13</v>
      </c>
      <c r="G18" s="83"/>
      <c r="H18" s="83">
        <v>0</v>
      </c>
      <c r="I18" s="19"/>
      <c r="J18" s="83">
        <f t="shared" ref="J18" si="2">F18+H18</f>
        <v>13</v>
      </c>
      <c r="L18" s="103"/>
    </row>
    <row r="19" spans="2:12">
      <c r="F19" s="83"/>
      <c r="H19" s="31"/>
      <c r="I19" s="31"/>
      <c r="J19" s="83"/>
    </row>
  </sheetData>
  <phoneticPr fontId="3" type="noConversion"/>
  <printOptions horizontalCentered="1"/>
  <pageMargins left="0.74803149606299213" right="0.74803149606299213" top="0.98425196850393704" bottom="0.98425196850393704" header="0.51181102362204722" footer="0.51181102362204722"/>
  <pageSetup paperSize="9" scale="63" firstPageNumber="80" orientation="landscape" useFirstPageNumber="1" r:id="rId1"/>
  <headerFooter alignWithMargins="0">
    <oddFooter>&amp;C&amp;"Gill Sans MT Light,Regular"Page 12.15</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FFFF00"/>
    <pageSetUpPr fitToPage="1"/>
  </sheetPr>
  <dimension ref="A2:Q22"/>
  <sheetViews>
    <sheetView showGridLines="0" zoomScale="87" zoomScaleNormal="87" zoomScaleSheetLayoutView="85" workbookViewId="0">
      <pane xSplit="3" ySplit="5" topLeftCell="D6" activePane="bottomRight" state="frozen"/>
      <selection activeCell="B35" sqref="B35"/>
      <selection pane="topRight" activeCell="B35" sqref="B35"/>
      <selection pane="bottomLeft" activeCell="B35" sqref="B35"/>
      <selection pane="bottomRight" activeCell="B1" sqref="B1"/>
    </sheetView>
  </sheetViews>
  <sheetFormatPr defaultColWidth="9.140625" defaultRowHeight="15"/>
  <cols>
    <col min="1" max="1" width="2" style="75" customWidth="1"/>
    <col min="2" max="2" width="4.5703125" style="75" customWidth="1"/>
    <col min="3" max="3" width="64.7109375" style="75" customWidth="1"/>
    <col min="4" max="4" width="2.7109375" style="75" customWidth="1"/>
    <col min="5" max="5" width="12.5703125" style="75" customWidth="1"/>
    <col min="6" max="6" width="2.85546875" style="75" customWidth="1"/>
    <col min="7" max="7" width="12.5703125" style="75" customWidth="1"/>
    <col min="8" max="8" width="2.28515625" style="75" customWidth="1"/>
    <col min="9" max="9" width="9.28515625" style="75" customWidth="1"/>
    <col min="10" max="10" width="2.7109375" style="75" customWidth="1"/>
    <col min="11" max="11" width="12.5703125" style="75" customWidth="1"/>
    <col min="12" max="12" width="2.7109375" style="75" customWidth="1"/>
    <col min="13" max="13" width="5.85546875" style="75" customWidth="1"/>
    <col min="14" max="16384" width="9.140625" style="75"/>
  </cols>
  <sheetData>
    <row r="2" spans="1:17" s="113" customFormat="1" ht="20.25">
      <c r="C2" s="435" t="s">
        <v>178</v>
      </c>
    </row>
    <row r="3" spans="1:17" ht="18" customHeight="1">
      <c r="E3" s="30" t="s">
        <v>291</v>
      </c>
      <c r="G3" s="30" t="s">
        <v>844</v>
      </c>
      <c r="H3" s="31"/>
      <c r="J3" s="113"/>
      <c r="K3" s="30" t="s">
        <v>844</v>
      </c>
    </row>
    <row r="4" spans="1:17" s="118" customFormat="1" ht="31.5">
      <c r="D4" s="75"/>
      <c r="E4" s="295" t="s">
        <v>30</v>
      </c>
      <c r="F4" s="75"/>
      <c r="G4" s="295" t="s">
        <v>30</v>
      </c>
      <c r="H4" s="31"/>
      <c r="I4" s="297" t="s">
        <v>29</v>
      </c>
      <c r="J4" s="113"/>
      <c r="K4" s="297" t="s">
        <v>28</v>
      </c>
      <c r="L4" s="75"/>
    </row>
    <row r="5" spans="1:17" s="227" customFormat="1" ht="15.75">
      <c r="D5" s="23"/>
      <c r="E5" s="371" t="s">
        <v>598</v>
      </c>
      <c r="F5" s="367"/>
      <c r="G5" s="373" t="s">
        <v>598</v>
      </c>
      <c r="H5" s="368"/>
      <c r="I5" s="373" t="s">
        <v>615</v>
      </c>
      <c r="J5" s="368"/>
      <c r="K5" s="373" t="s">
        <v>598</v>
      </c>
      <c r="L5" s="369"/>
    </row>
    <row r="6" spans="1:17" ht="15.75">
      <c r="A6" s="80" t="s">
        <v>42</v>
      </c>
      <c r="E6" s="370"/>
      <c r="G6" s="370"/>
      <c r="I6" s="370" t="s">
        <v>0</v>
      </c>
      <c r="K6" s="370"/>
    </row>
    <row r="7" spans="1:17" ht="15.75">
      <c r="A7" s="80"/>
      <c r="B7" s="184" t="s">
        <v>303</v>
      </c>
      <c r="E7" s="370"/>
      <c r="G7" s="370"/>
      <c r="I7" s="370"/>
      <c r="K7" s="370"/>
    </row>
    <row r="8" spans="1:17">
      <c r="C8" s="110" t="s">
        <v>304</v>
      </c>
      <c r="D8" s="110"/>
      <c r="E8" s="315">
        <v>662</v>
      </c>
      <c r="F8" s="45"/>
      <c r="G8" s="313">
        <f>(E8*1.05)-0.1</f>
        <v>695</v>
      </c>
      <c r="H8" s="185"/>
      <c r="I8" s="313">
        <v>0</v>
      </c>
      <c r="J8" s="185"/>
      <c r="K8" s="375">
        <f>I8+G8</f>
        <v>695</v>
      </c>
      <c r="L8" s="110"/>
    </row>
    <row r="9" spans="1:17">
      <c r="C9" s="110" t="s">
        <v>305</v>
      </c>
      <c r="D9" s="110"/>
      <c r="E9" s="315">
        <v>602</v>
      </c>
      <c r="F9" s="45"/>
      <c r="G9" s="313">
        <f>(E9*1.05)-0.3+0.2</f>
        <v>632.00000000000011</v>
      </c>
      <c r="H9" s="185"/>
      <c r="I9" s="313">
        <v>0</v>
      </c>
      <c r="J9" s="185"/>
      <c r="K9" s="375">
        <f>I9+G9</f>
        <v>632.00000000000011</v>
      </c>
      <c r="L9" s="110"/>
      <c r="Q9" s="75" t="s">
        <v>33</v>
      </c>
    </row>
    <row r="10" spans="1:17">
      <c r="C10" s="110" t="s">
        <v>306</v>
      </c>
      <c r="D10" s="110"/>
      <c r="E10" s="315">
        <v>410</v>
      </c>
      <c r="F10" s="45"/>
      <c r="G10" s="313">
        <f>(E10*1.05)+0.5</f>
        <v>431</v>
      </c>
      <c r="H10" s="185"/>
      <c r="I10" s="313">
        <v>0</v>
      </c>
      <c r="J10" s="185"/>
      <c r="K10" s="375">
        <f>I10+G10</f>
        <v>431</v>
      </c>
      <c r="L10" s="110"/>
    </row>
    <row r="11" spans="1:17">
      <c r="C11" s="110" t="s">
        <v>307</v>
      </c>
      <c r="D11" s="110"/>
      <c r="E11" s="315">
        <v>349</v>
      </c>
      <c r="F11" s="45"/>
      <c r="G11" s="313">
        <f>(E11*1.05)-0.45</f>
        <v>366</v>
      </c>
      <c r="H11" s="185"/>
      <c r="I11" s="313">
        <v>0</v>
      </c>
      <c r="J11" s="185"/>
      <c r="K11" s="375">
        <f>I11+G11</f>
        <v>366</v>
      </c>
      <c r="L11" s="110"/>
    </row>
    <row r="12" spans="1:17" ht="8.25" customHeight="1">
      <c r="E12" s="315"/>
      <c r="F12" s="45"/>
      <c r="G12" s="315"/>
      <c r="H12" s="83"/>
      <c r="I12" s="313"/>
      <c r="J12" s="83"/>
      <c r="K12" s="375"/>
    </row>
    <row r="13" spans="1:17" s="184" customFormat="1">
      <c r="B13" s="184" t="s">
        <v>40</v>
      </c>
      <c r="E13" s="372"/>
      <c r="F13" s="284"/>
      <c r="G13" s="372"/>
      <c r="H13" s="285"/>
      <c r="I13" s="374"/>
      <c r="J13" s="285"/>
      <c r="K13" s="376"/>
    </row>
    <row r="14" spans="1:17">
      <c r="A14" s="488"/>
      <c r="B14" s="488"/>
      <c r="C14" s="75" t="s">
        <v>39</v>
      </c>
      <c r="E14" s="315">
        <v>6825</v>
      </c>
      <c r="F14" s="45"/>
      <c r="G14" s="313">
        <f>(E14*1.05)</f>
        <v>7166.25</v>
      </c>
      <c r="H14" s="83"/>
      <c r="I14" s="313">
        <v>0</v>
      </c>
      <c r="J14" s="83"/>
      <c r="K14" s="375">
        <f>I14+G14</f>
        <v>7166.25</v>
      </c>
    </row>
    <row r="15" spans="1:17" ht="9" customHeight="1">
      <c r="E15" s="315"/>
      <c r="F15" s="45"/>
      <c r="G15" s="315"/>
      <c r="H15" s="83"/>
      <c r="I15" s="313"/>
      <c r="J15" s="83"/>
      <c r="K15" s="375"/>
    </row>
    <row r="16" spans="1:17" ht="15.75">
      <c r="A16" s="80" t="s">
        <v>125</v>
      </c>
      <c r="E16" s="315"/>
      <c r="F16" s="45"/>
      <c r="G16" s="315"/>
      <c r="H16" s="83"/>
      <c r="I16" s="313"/>
      <c r="J16" s="83"/>
      <c r="K16" s="375"/>
    </row>
    <row r="17" spans="2:13">
      <c r="B17" s="282" t="s">
        <v>110</v>
      </c>
      <c r="C17" s="119"/>
      <c r="E17" s="315"/>
      <c r="F17" s="45"/>
      <c r="G17" s="315"/>
      <c r="H17" s="83"/>
      <c r="I17" s="313"/>
      <c r="J17" s="83"/>
      <c r="K17" s="375"/>
    </row>
    <row r="18" spans="2:13" ht="18" customHeight="1">
      <c r="B18" s="75" t="s">
        <v>38</v>
      </c>
      <c r="E18" s="315">
        <v>420</v>
      </c>
      <c r="F18" s="45"/>
      <c r="G18" s="313">
        <f>(E18*1.05)-1</f>
        <v>440</v>
      </c>
      <c r="H18" s="83"/>
      <c r="I18" s="313">
        <v>0</v>
      </c>
      <c r="J18" s="83"/>
      <c r="K18" s="375">
        <f>I18+G18</f>
        <v>440</v>
      </c>
    </row>
    <row r="19" spans="2:13">
      <c r="B19" s="75" t="s">
        <v>232</v>
      </c>
      <c r="E19" s="315">
        <v>31.5</v>
      </c>
      <c r="F19" s="45"/>
      <c r="G19" s="313">
        <f>(E19*1.05)-0.08</f>
        <v>32.995000000000005</v>
      </c>
      <c r="H19" s="83"/>
      <c r="I19" s="313">
        <v>0</v>
      </c>
      <c r="J19" s="83"/>
      <c r="K19" s="375">
        <f>I19+G19</f>
        <v>32.995000000000005</v>
      </c>
      <c r="M19" s="84"/>
    </row>
    <row r="20" spans="2:13">
      <c r="B20" s="75" t="s">
        <v>233</v>
      </c>
      <c r="E20" s="370">
        <v>315</v>
      </c>
      <c r="G20" s="313">
        <f>(E20*1.05)-0.75</f>
        <v>330</v>
      </c>
      <c r="I20" s="313">
        <v>0</v>
      </c>
      <c r="J20" s="83"/>
      <c r="K20" s="375">
        <f>I20+G20</f>
        <v>330</v>
      </c>
    </row>
    <row r="21" spans="2:13">
      <c r="B21" s="75" t="s">
        <v>795</v>
      </c>
      <c r="E21" s="370">
        <v>100</v>
      </c>
      <c r="G21" s="370">
        <v>100</v>
      </c>
      <c r="I21" s="370">
        <v>0</v>
      </c>
      <c r="K21" s="377">
        <v>100</v>
      </c>
    </row>
    <row r="22" spans="2:13">
      <c r="E22" s="370"/>
      <c r="G22" s="370"/>
      <c r="I22" s="370"/>
      <c r="K22" s="377"/>
    </row>
  </sheetData>
  <phoneticPr fontId="3" type="noConversion"/>
  <printOptions horizontalCentered="1"/>
  <pageMargins left="0.74803149606299213" right="0.74803149606299213" top="0.98425196850393704" bottom="0.98425196850393704" header="0.51181102362204722" footer="0.51181102362204722"/>
  <pageSetup paperSize="9" scale="64" firstPageNumber="80" orientation="landscape" useFirstPageNumber="1" r:id="rId1"/>
  <headerFooter alignWithMargins="0">
    <oddFooter>&amp;C&amp;"Gill Sans MT Light,Regular"Page 12.7</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tabColor rgb="FFFFFF00"/>
    <pageSetUpPr fitToPage="1"/>
  </sheetPr>
  <dimension ref="A2:N64"/>
  <sheetViews>
    <sheetView showGridLines="0" zoomScale="80" zoomScaleNormal="80" zoomScaleSheetLayoutView="85" workbookViewId="0">
      <pane xSplit="2" ySplit="6" topLeftCell="C7" activePane="bottomRight" state="frozen"/>
      <selection activeCell="B35" sqref="B35"/>
      <selection pane="topRight" activeCell="B35" sqref="B35"/>
      <selection pane="bottomLeft" activeCell="B35" sqref="B35"/>
      <selection pane="bottomRight"/>
    </sheetView>
  </sheetViews>
  <sheetFormatPr defaultColWidth="9.140625" defaultRowHeight="15"/>
  <cols>
    <col min="1" max="1" width="4.140625" style="4" customWidth="1"/>
    <col min="2" max="2" width="91.7109375" style="4" customWidth="1"/>
    <col min="3" max="3" width="10" style="4" bestFit="1" customWidth="1"/>
    <col min="4" max="4" width="10" style="4" customWidth="1"/>
    <col min="5" max="5" width="3.7109375" style="4" customWidth="1"/>
    <col min="6" max="6" width="12.5703125" style="4" customWidth="1"/>
    <col min="7" max="7" width="2.5703125" style="4" customWidth="1"/>
    <col min="8" max="8" width="12.5703125" style="4" customWidth="1"/>
    <col min="9" max="9" width="2.42578125" style="4" customWidth="1"/>
    <col min="10" max="10" width="8.85546875" style="4" bestFit="1" customWidth="1"/>
    <col min="11" max="11" width="2.42578125" style="4" customWidth="1"/>
    <col min="12" max="12" width="12.5703125" style="4" customWidth="1"/>
    <col min="13" max="13" width="2.7109375" style="174" customWidth="1"/>
    <col min="14" max="16384" width="9.140625" style="4"/>
  </cols>
  <sheetData>
    <row r="2" spans="1:14" s="177" customFormat="1" ht="20.25">
      <c r="B2" s="266" t="s">
        <v>179</v>
      </c>
      <c r="M2" s="25"/>
    </row>
    <row r="3" spans="1:14" s="177" customFormat="1" ht="11.25" customHeight="1">
      <c r="A3" s="26"/>
      <c r="M3" s="25"/>
    </row>
    <row r="4" spans="1:14" s="75" customFormat="1" ht="18">
      <c r="B4" s="439" t="s">
        <v>52</v>
      </c>
      <c r="C4" s="177"/>
      <c r="D4" s="177"/>
      <c r="E4" s="32"/>
      <c r="F4" s="30" t="s">
        <v>291</v>
      </c>
      <c r="G4" s="30"/>
      <c r="H4" s="30" t="s">
        <v>844</v>
      </c>
      <c r="I4" s="30"/>
      <c r="K4" s="77"/>
      <c r="L4" s="30" t="s">
        <v>844</v>
      </c>
      <c r="M4" s="25"/>
    </row>
    <row r="5" spans="1:14" s="75" customFormat="1" ht="31.5">
      <c r="B5" s="54" t="s">
        <v>123</v>
      </c>
      <c r="C5" s="177"/>
      <c r="D5" s="177"/>
      <c r="E5" s="32"/>
      <c r="F5" s="295" t="s">
        <v>30</v>
      </c>
      <c r="G5" s="177"/>
      <c r="H5" s="295" t="s">
        <v>30</v>
      </c>
      <c r="I5" s="130"/>
      <c r="J5" s="297" t="s">
        <v>29</v>
      </c>
      <c r="K5" s="77"/>
      <c r="L5" s="297" t="s">
        <v>28</v>
      </c>
      <c r="M5" s="25"/>
    </row>
    <row r="6" spans="1:14" s="75" customFormat="1" ht="15.75">
      <c r="A6" s="32"/>
      <c r="C6" s="32"/>
      <c r="D6" s="32"/>
      <c r="E6" s="32"/>
      <c r="F6" s="78" t="s">
        <v>614</v>
      </c>
      <c r="G6" s="78"/>
      <c r="H6" s="78" t="s">
        <v>614</v>
      </c>
      <c r="I6" s="78"/>
      <c r="J6" s="78" t="s">
        <v>615</v>
      </c>
      <c r="K6" s="78"/>
      <c r="L6" s="78" t="s">
        <v>616</v>
      </c>
      <c r="M6" s="78"/>
    </row>
    <row r="7" spans="1:14" s="75" customFormat="1" ht="18">
      <c r="A7" s="32"/>
      <c r="B7" s="436" t="s">
        <v>230</v>
      </c>
      <c r="M7" s="104"/>
    </row>
    <row r="8" spans="1:14" s="75" customFormat="1" ht="18" customHeight="1">
      <c r="A8" s="32"/>
      <c r="C8" s="163" t="s">
        <v>56</v>
      </c>
      <c r="D8" s="163" t="s">
        <v>56</v>
      </c>
      <c r="E8" s="163"/>
      <c r="F8" s="178">
        <v>100</v>
      </c>
      <c r="G8" s="178"/>
      <c r="H8" s="178">
        <v>100</v>
      </c>
      <c r="I8" s="178"/>
      <c r="J8" s="179" t="s">
        <v>100</v>
      </c>
      <c r="K8" s="180"/>
      <c r="L8" s="181">
        <f t="shared" ref="L8:L14" si="0">+H8</f>
        <v>100</v>
      </c>
      <c r="M8" s="180"/>
      <c r="N8" s="167"/>
    </row>
    <row r="9" spans="1:14" s="75" customFormat="1" ht="18" customHeight="1">
      <c r="A9" s="32"/>
      <c r="C9" s="163" t="s">
        <v>57</v>
      </c>
      <c r="D9" s="163" t="s">
        <v>57</v>
      </c>
      <c r="E9" s="163"/>
      <c r="F9" s="178">
        <v>190</v>
      </c>
      <c r="G9" s="178"/>
      <c r="H9" s="178">
        <v>190</v>
      </c>
      <c r="I9" s="178"/>
      <c r="J9" s="166" t="s">
        <v>100</v>
      </c>
      <c r="K9" s="180"/>
      <c r="L9" s="181">
        <f t="shared" si="0"/>
        <v>190</v>
      </c>
      <c r="M9" s="180"/>
      <c r="N9" s="167"/>
    </row>
    <row r="10" spans="1:14" s="75" customFormat="1" ht="18" customHeight="1">
      <c r="A10" s="32"/>
      <c r="C10" s="163" t="s">
        <v>58</v>
      </c>
      <c r="D10" s="163" t="s">
        <v>58</v>
      </c>
      <c r="E10" s="163"/>
      <c r="F10" s="183">
        <v>315</v>
      </c>
      <c r="G10" s="183"/>
      <c r="H10" s="178">
        <v>315</v>
      </c>
      <c r="I10" s="178"/>
      <c r="J10" s="166" t="s">
        <v>100</v>
      </c>
      <c r="K10" s="180"/>
      <c r="L10" s="181">
        <f t="shared" si="0"/>
        <v>315</v>
      </c>
      <c r="M10" s="180"/>
      <c r="N10" s="167"/>
    </row>
    <row r="11" spans="1:14" s="75" customFormat="1" ht="18" customHeight="1">
      <c r="A11" s="32"/>
      <c r="C11" s="163" t="s">
        <v>59</v>
      </c>
      <c r="D11" s="163" t="s">
        <v>59</v>
      </c>
      <c r="E11" s="163"/>
      <c r="F11" s="183">
        <v>450</v>
      </c>
      <c r="G11" s="183"/>
      <c r="H11" s="178">
        <v>450</v>
      </c>
      <c r="I11" s="178"/>
      <c r="J11" s="166" t="s">
        <v>100</v>
      </c>
      <c r="K11" s="180"/>
      <c r="L11" s="181">
        <f t="shared" si="0"/>
        <v>450</v>
      </c>
      <c r="M11" s="180"/>
      <c r="N11" s="167"/>
    </row>
    <row r="12" spans="1:14" s="75" customFormat="1" ht="18" customHeight="1">
      <c r="A12" s="32"/>
      <c r="B12" s="184" t="s">
        <v>308</v>
      </c>
      <c r="C12" s="163" t="s">
        <v>59</v>
      </c>
      <c r="D12" s="163" t="s">
        <v>59</v>
      </c>
      <c r="E12" s="163"/>
      <c r="F12" s="183">
        <v>900</v>
      </c>
      <c r="G12" s="183"/>
      <c r="H12" s="178">
        <v>900</v>
      </c>
      <c r="I12" s="178"/>
      <c r="J12" s="166">
        <v>0</v>
      </c>
      <c r="K12" s="180"/>
      <c r="L12" s="181">
        <f t="shared" si="0"/>
        <v>900</v>
      </c>
      <c r="M12" s="180"/>
      <c r="N12" s="167"/>
    </row>
    <row r="13" spans="1:14" s="75" customFormat="1" ht="18" customHeight="1">
      <c r="A13" s="32"/>
      <c r="C13" s="163" t="s">
        <v>60</v>
      </c>
      <c r="D13" s="163" t="s">
        <v>60</v>
      </c>
      <c r="E13" s="163"/>
      <c r="F13" s="183">
        <v>635</v>
      </c>
      <c r="G13" s="183"/>
      <c r="H13" s="178">
        <v>635</v>
      </c>
      <c r="I13" s="178"/>
      <c r="J13" s="166" t="s">
        <v>100</v>
      </c>
      <c r="K13" s="180"/>
      <c r="L13" s="181">
        <f t="shared" si="0"/>
        <v>635</v>
      </c>
      <c r="M13" s="180"/>
      <c r="N13" s="167"/>
    </row>
    <row r="14" spans="1:14" s="75" customFormat="1" ht="18" customHeight="1">
      <c r="A14" s="32"/>
      <c r="B14" s="184" t="s">
        <v>308</v>
      </c>
      <c r="C14" s="163" t="s">
        <v>60</v>
      </c>
      <c r="D14" s="163" t="s">
        <v>60</v>
      </c>
      <c r="E14" s="163"/>
      <c r="F14" s="183">
        <v>1905</v>
      </c>
      <c r="G14" s="183"/>
      <c r="H14" s="178">
        <v>1905</v>
      </c>
      <c r="I14" s="178"/>
      <c r="J14" s="166">
        <v>0</v>
      </c>
      <c r="K14" s="180"/>
      <c r="L14" s="181">
        <f t="shared" si="0"/>
        <v>1905</v>
      </c>
      <c r="M14" s="180"/>
      <c r="N14" s="167"/>
    </row>
    <row r="15" spans="1:14" s="75" customFormat="1">
      <c r="F15" s="83"/>
      <c r="G15" s="83"/>
      <c r="H15" s="83"/>
      <c r="I15" s="83"/>
      <c r="J15" s="162"/>
      <c r="K15" s="83"/>
      <c r="L15" s="185"/>
      <c r="M15" s="104"/>
      <c r="N15" s="103"/>
    </row>
    <row r="16" spans="1:14" s="75" customFormat="1" ht="18">
      <c r="B16" s="436" t="s">
        <v>55</v>
      </c>
      <c r="F16" s="186"/>
      <c r="G16" s="186"/>
      <c r="H16" s="83"/>
      <c r="I16" s="83"/>
      <c r="J16" s="162"/>
      <c r="K16" s="83"/>
      <c r="L16" s="185"/>
      <c r="M16" s="104"/>
      <c r="N16" s="103"/>
    </row>
    <row r="17" spans="1:14" s="75" customFormat="1" ht="17.25" customHeight="1">
      <c r="B17" s="187"/>
      <c r="C17" s="163" t="s">
        <v>56</v>
      </c>
      <c r="D17" s="163" t="s">
        <v>56</v>
      </c>
      <c r="E17" s="163"/>
      <c r="F17" s="183">
        <v>70</v>
      </c>
      <c r="G17" s="183"/>
      <c r="H17" s="178">
        <v>70</v>
      </c>
      <c r="I17" s="178"/>
      <c r="J17" s="166" t="s">
        <v>100</v>
      </c>
      <c r="K17" s="165"/>
      <c r="L17" s="181">
        <f t="shared" ref="L17:L23" si="1">+H17</f>
        <v>70</v>
      </c>
      <c r="M17" s="182"/>
      <c r="N17" s="167"/>
    </row>
    <row r="18" spans="1:14" s="75" customFormat="1" ht="17.25" customHeight="1">
      <c r="B18" s="187"/>
      <c r="C18" s="163" t="s">
        <v>57</v>
      </c>
      <c r="D18" s="163" t="s">
        <v>57</v>
      </c>
      <c r="E18" s="163"/>
      <c r="F18" s="183">
        <v>180</v>
      </c>
      <c r="G18" s="183"/>
      <c r="H18" s="178">
        <v>180</v>
      </c>
      <c r="I18" s="178"/>
      <c r="J18" s="166" t="s">
        <v>100</v>
      </c>
      <c r="K18" s="165"/>
      <c r="L18" s="181">
        <f t="shared" si="1"/>
        <v>180</v>
      </c>
      <c r="M18" s="182"/>
      <c r="N18" s="167"/>
    </row>
    <row r="19" spans="1:14" s="75" customFormat="1" ht="17.25" customHeight="1">
      <c r="B19" s="187"/>
      <c r="C19" s="163" t="s">
        <v>58</v>
      </c>
      <c r="D19" s="163" t="s">
        <v>58</v>
      </c>
      <c r="E19" s="163"/>
      <c r="F19" s="183">
        <v>295</v>
      </c>
      <c r="G19" s="183"/>
      <c r="H19" s="178">
        <v>295</v>
      </c>
      <c r="I19" s="178"/>
      <c r="J19" s="166" t="s">
        <v>100</v>
      </c>
      <c r="K19" s="165"/>
      <c r="L19" s="181">
        <f t="shared" si="1"/>
        <v>295</v>
      </c>
      <c r="M19" s="182"/>
      <c r="N19" s="167"/>
    </row>
    <row r="20" spans="1:14" s="75" customFormat="1" ht="17.25" customHeight="1">
      <c r="B20" s="187"/>
      <c r="C20" s="163" t="s">
        <v>59</v>
      </c>
      <c r="D20" s="163" t="s">
        <v>59</v>
      </c>
      <c r="E20" s="163"/>
      <c r="F20" s="183">
        <v>320</v>
      </c>
      <c r="G20" s="183"/>
      <c r="H20" s="178">
        <v>320</v>
      </c>
      <c r="I20" s="178"/>
      <c r="J20" s="166" t="s">
        <v>100</v>
      </c>
      <c r="K20" s="165"/>
      <c r="L20" s="181">
        <f t="shared" si="1"/>
        <v>320</v>
      </c>
      <c r="M20" s="182"/>
      <c r="N20" s="167"/>
    </row>
    <row r="21" spans="1:14" s="75" customFormat="1" ht="17.25" customHeight="1">
      <c r="B21" s="184" t="s">
        <v>308</v>
      </c>
      <c r="C21" s="163" t="s">
        <v>59</v>
      </c>
      <c r="D21" s="163" t="s">
        <v>59</v>
      </c>
      <c r="E21" s="163"/>
      <c r="F21" s="183">
        <v>640</v>
      </c>
      <c r="G21" s="183"/>
      <c r="H21" s="178">
        <v>640</v>
      </c>
      <c r="I21" s="178"/>
      <c r="J21" s="166">
        <v>0</v>
      </c>
      <c r="K21" s="165"/>
      <c r="L21" s="181">
        <f t="shared" si="1"/>
        <v>640</v>
      </c>
      <c r="M21" s="182"/>
      <c r="N21" s="167"/>
    </row>
    <row r="22" spans="1:14" s="75" customFormat="1" ht="17.25" customHeight="1">
      <c r="C22" s="163" t="s">
        <v>60</v>
      </c>
      <c r="D22" s="163" t="s">
        <v>60</v>
      </c>
      <c r="E22" s="163"/>
      <c r="F22" s="183">
        <v>350</v>
      </c>
      <c r="G22" s="183"/>
      <c r="H22" s="178">
        <v>350</v>
      </c>
      <c r="I22" s="178"/>
      <c r="J22" s="166" t="s">
        <v>100</v>
      </c>
      <c r="K22" s="165"/>
      <c r="L22" s="181">
        <f t="shared" si="1"/>
        <v>350</v>
      </c>
      <c r="M22" s="182"/>
      <c r="N22" s="167"/>
    </row>
    <row r="23" spans="1:14" s="75" customFormat="1" ht="17.25" customHeight="1">
      <c r="B23" s="184" t="s">
        <v>308</v>
      </c>
      <c r="C23" s="163" t="s">
        <v>60</v>
      </c>
      <c r="D23" s="163" t="s">
        <v>60</v>
      </c>
      <c r="E23" s="163"/>
      <c r="F23" s="183">
        <v>1050</v>
      </c>
      <c r="G23" s="183"/>
      <c r="H23" s="178">
        <v>1050</v>
      </c>
      <c r="I23" s="178"/>
      <c r="J23" s="166">
        <v>0</v>
      </c>
      <c r="K23" s="165"/>
      <c r="L23" s="181">
        <f t="shared" si="1"/>
        <v>1050</v>
      </c>
      <c r="M23" s="182"/>
      <c r="N23" s="167"/>
    </row>
    <row r="24" spans="1:14" s="75" customFormat="1">
      <c r="C24" s="188"/>
      <c r="D24" s="188"/>
      <c r="E24" s="188"/>
      <c r="F24" s="188"/>
      <c r="G24" s="188"/>
      <c r="H24" s="188"/>
      <c r="I24" s="188"/>
      <c r="J24" s="182"/>
      <c r="K24" s="188"/>
      <c r="L24" s="188"/>
      <c r="M24" s="182"/>
      <c r="N24" s="167"/>
    </row>
    <row r="25" spans="1:14" s="75" customFormat="1" ht="18">
      <c r="A25" s="32"/>
      <c r="B25" s="436" t="s">
        <v>231</v>
      </c>
      <c r="C25" s="188"/>
      <c r="D25" s="188"/>
      <c r="E25" s="188"/>
      <c r="F25" s="188"/>
      <c r="G25" s="188"/>
      <c r="H25" s="188"/>
      <c r="I25" s="188"/>
      <c r="J25" s="188"/>
      <c r="K25" s="188"/>
      <c r="L25" s="188"/>
      <c r="M25" s="182"/>
      <c r="N25" s="188"/>
    </row>
    <row r="26" spans="1:14" s="75" customFormat="1">
      <c r="A26" s="32"/>
      <c r="C26" s="163" t="s">
        <v>56</v>
      </c>
      <c r="D26" s="163" t="s">
        <v>56</v>
      </c>
      <c r="E26" s="163"/>
      <c r="F26" s="178">
        <v>100</v>
      </c>
      <c r="G26" s="178"/>
      <c r="H26" s="178">
        <v>100</v>
      </c>
      <c r="I26" s="178"/>
      <c r="J26" s="179" t="s">
        <v>100</v>
      </c>
      <c r="K26" s="180"/>
      <c r="L26" s="181">
        <f>+H26</f>
        <v>100</v>
      </c>
      <c r="M26" s="180"/>
      <c r="N26" s="167"/>
    </row>
    <row r="27" spans="1:14" s="75" customFormat="1">
      <c r="A27" s="32"/>
      <c r="C27" s="163" t="s">
        <v>57</v>
      </c>
      <c r="D27" s="163" t="s">
        <v>57</v>
      </c>
      <c r="E27" s="163"/>
      <c r="F27" s="178">
        <v>190</v>
      </c>
      <c r="G27" s="178"/>
      <c r="H27" s="178">
        <v>190</v>
      </c>
      <c r="I27" s="178"/>
      <c r="J27" s="166" t="s">
        <v>100</v>
      </c>
      <c r="K27" s="180"/>
      <c r="L27" s="181">
        <f>+H27</f>
        <v>190</v>
      </c>
      <c r="M27" s="180"/>
      <c r="N27" s="167"/>
    </row>
    <row r="28" spans="1:14" s="75" customFormat="1" ht="16.5" customHeight="1">
      <c r="A28" s="32"/>
      <c r="C28" s="163" t="s">
        <v>58</v>
      </c>
      <c r="D28" s="163" t="s">
        <v>58</v>
      </c>
      <c r="E28" s="163"/>
      <c r="F28" s="183">
        <v>315</v>
      </c>
      <c r="G28" s="183"/>
      <c r="H28" s="178">
        <v>315</v>
      </c>
      <c r="I28" s="178"/>
      <c r="J28" s="166" t="s">
        <v>100</v>
      </c>
      <c r="K28" s="180"/>
      <c r="L28" s="181">
        <f>+H28</f>
        <v>315</v>
      </c>
      <c r="M28" s="180"/>
      <c r="N28" s="167"/>
    </row>
    <row r="29" spans="1:14" s="75" customFormat="1" ht="16.5" customHeight="1">
      <c r="A29" s="32"/>
      <c r="C29" s="163" t="s">
        <v>59</v>
      </c>
      <c r="D29" s="163" t="s">
        <v>59</v>
      </c>
      <c r="E29" s="163"/>
      <c r="F29" s="183">
        <v>450</v>
      </c>
      <c r="G29" s="183"/>
      <c r="H29" s="178">
        <v>450</v>
      </c>
      <c r="I29" s="178"/>
      <c r="J29" s="166" t="s">
        <v>100</v>
      </c>
      <c r="K29" s="180"/>
      <c r="L29" s="181">
        <f>+H29</f>
        <v>450</v>
      </c>
      <c r="M29" s="180"/>
      <c r="N29" s="167"/>
    </row>
    <row r="30" spans="1:14" s="75" customFormat="1" ht="16.5" customHeight="1">
      <c r="A30" s="32"/>
      <c r="C30" s="163" t="s">
        <v>60</v>
      </c>
      <c r="D30" s="163" t="s">
        <v>60</v>
      </c>
      <c r="E30" s="163"/>
      <c r="F30" s="183">
        <v>635</v>
      </c>
      <c r="G30" s="183"/>
      <c r="H30" s="178">
        <v>635</v>
      </c>
      <c r="I30" s="178"/>
      <c r="J30" s="166" t="s">
        <v>100</v>
      </c>
      <c r="K30" s="180"/>
      <c r="L30" s="181">
        <f>+H30</f>
        <v>635</v>
      </c>
      <c r="M30" s="180"/>
      <c r="N30" s="167"/>
    </row>
    <row r="31" spans="1:14" s="75" customFormat="1" ht="16.5" customHeight="1">
      <c r="B31" s="189"/>
      <c r="C31" s="33"/>
      <c r="D31" s="33"/>
      <c r="E31" s="33"/>
      <c r="F31" s="188"/>
      <c r="G31" s="188"/>
      <c r="H31" s="188"/>
      <c r="I31" s="188"/>
      <c r="J31" s="182"/>
      <c r="K31" s="188"/>
      <c r="L31" s="188"/>
      <c r="M31" s="182"/>
      <c r="N31" s="167"/>
    </row>
    <row r="32" spans="1:14" s="75" customFormat="1" ht="16.5" customHeight="1">
      <c r="B32" s="437" t="s">
        <v>54</v>
      </c>
      <c r="F32" s="187"/>
      <c r="G32" s="187"/>
      <c r="L32" s="190"/>
      <c r="M32" s="104"/>
      <c r="N32" s="103"/>
    </row>
    <row r="33" spans="1:14" s="75" customFormat="1" ht="18">
      <c r="B33" s="438" t="s">
        <v>61</v>
      </c>
      <c r="F33" s="187"/>
      <c r="G33" s="187"/>
      <c r="L33" s="190"/>
      <c r="M33" s="104"/>
      <c r="N33" s="103"/>
    </row>
    <row r="34" spans="1:14" s="75" customFormat="1">
      <c r="B34" s="192"/>
      <c r="C34" s="163" t="s">
        <v>56</v>
      </c>
      <c r="D34" s="163" t="s">
        <v>56</v>
      </c>
      <c r="E34" s="163"/>
      <c r="F34" s="193"/>
      <c r="G34" s="193"/>
      <c r="H34" s="193"/>
      <c r="I34" s="193"/>
      <c r="J34" s="637" t="s">
        <v>62</v>
      </c>
      <c r="K34" s="637"/>
      <c r="L34" s="637"/>
      <c r="M34" s="182"/>
      <c r="N34" s="167"/>
    </row>
    <row r="35" spans="1:14" s="75" customFormat="1">
      <c r="B35" s="192"/>
      <c r="C35" s="163" t="s">
        <v>57</v>
      </c>
      <c r="D35" s="163" t="s">
        <v>57</v>
      </c>
      <c r="E35" s="163"/>
      <c r="F35" s="193"/>
      <c r="G35" s="193"/>
      <c r="H35" s="193"/>
      <c r="I35" s="193"/>
      <c r="J35" s="637" t="s">
        <v>63</v>
      </c>
      <c r="K35" s="637"/>
      <c r="L35" s="637"/>
      <c r="M35" s="182"/>
      <c r="N35" s="167"/>
    </row>
    <row r="36" spans="1:14" s="75" customFormat="1">
      <c r="B36" s="192"/>
      <c r="C36" s="163" t="s">
        <v>58</v>
      </c>
      <c r="D36" s="163" t="s">
        <v>58</v>
      </c>
      <c r="E36" s="163"/>
      <c r="F36" s="193"/>
      <c r="G36" s="193"/>
      <c r="H36" s="193"/>
      <c r="I36" s="193"/>
      <c r="J36" s="637" t="s">
        <v>64</v>
      </c>
      <c r="K36" s="637"/>
      <c r="L36" s="637"/>
      <c r="M36" s="182"/>
      <c r="N36" s="167"/>
    </row>
    <row r="37" spans="1:14" s="75" customFormat="1">
      <c r="B37" s="192"/>
      <c r="C37" s="163" t="s">
        <v>59</v>
      </c>
      <c r="D37" s="163" t="s">
        <v>59</v>
      </c>
      <c r="E37" s="163"/>
      <c r="F37" s="193"/>
      <c r="G37" s="193"/>
      <c r="H37" s="193"/>
      <c r="I37" s="193"/>
      <c r="J37" s="637" t="s">
        <v>65</v>
      </c>
      <c r="K37" s="637"/>
      <c r="L37" s="637"/>
      <c r="M37" s="182"/>
      <c r="N37" s="167"/>
    </row>
    <row r="38" spans="1:14" s="75" customFormat="1">
      <c r="B38" s="187"/>
      <c r="C38" s="163" t="s">
        <v>60</v>
      </c>
      <c r="D38" s="163" t="s">
        <v>60</v>
      </c>
      <c r="E38" s="163"/>
      <c r="F38" s="193"/>
      <c r="G38" s="193"/>
      <c r="H38" s="193"/>
      <c r="I38" s="193"/>
      <c r="J38" s="637" t="s">
        <v>66</v>
      </c>
      <c r="K38" s="637"/>
      <c r="L38" s="637"/>
      <c r="M38" s="182"/>
      <c r="N38" s="167"/>
    </row>
    <row r="39" spans="1:14" s="75" customFormat="1">
      <c r="B39" s="189" t="s">
        <v>53</v>
      </c>
      <c r="C39" s="190"/>
      <c r="D39" s="190"/>
      <c r="E39" s="190"/>
      <c r="F39" s="187"/>
      <c r="G39" s="187"/>
      <c r="H39" s="187"/>
      <c r="I39" s="187"/>
      <c r="J39" s="194"/>
      <c r="K39" s="194"/>
      <c r="L39" s="194"/>
      <c r="M39" s="104"/>
      <c r="N39" s="103"/>
    </row>
    <row r="40" spans="1:14" s="75" customFormat="1">
      <c r="B40" s="187"/>
      <c r="C40" s="191"/>
      <c r="D40" s="191"/>
      <c r="E40" s="191"/>
      <c r="F40" s="187"/>
      <c r="G40" s="187"/>
      <c r="H40" s="187"/>
      <c r="I40" s="187"/>
      <c r="J40" s="194"/>
      <c r="K40" s="194"/>
      <c r="L40" s="194"/>
      <c r="M40" s="104"/>
      <c r="N40" s="103"/>
    </row>
    <row r="41" spans="1:14" s="75" customFormat="1">
      <c r="B41" s="169" t="s">
        <v>101</v>
      </c>
      <c r="C41" s="225"/>
      <c r="D41" s="225"/>
      <c r="E41" s="225"/>
      <c r="F41" s="225"/>
      <c r="G41" s="225"/>
      <c r="H41" s="225"/>
      <c r="I41" s="225"/>
      <c r="J41" s="225"/>
      <c r="K41" s="225"/>
      <c r="L41" s="225"/>
      <c r="M41" s="104"/>
      <c r="N41" s="103"/>
    </row>
    <row r="42" spans="1:14" ht="9" customHeight="1">
      <c r="F42" s="14"/>
      <c r="G42" s="14"/>
      <c r="H42" s="14"/>
      <c r="I42" s="14"/>
      <c r="J42" s="14"/>
      <c r="K42" s="14"/>
      <c r="L42" s="14"/>
      <c r="N42" s="103"/>
    </row>
    <row r="43" spans="1:14" s="482" customFormat="1">
      <c r="A43" s="476"/>
      <c r="B43" s="477" t="s">
        <v>688</v>
      </c>
      <c r="C43" s="476"/>
      <c r="D43" s="476"/>
      <c r="E43" s="490"/>
      <c r="F43" s="490">
        <v>89</v>
      </c>
      <c r="G43" s="490"/>
      <c r="H43" s="490">
        <v>89</v>
      </c>
      <c r="I43" s="480"/>
      <c r="J43" s="491" t="s">
        <v>100</v>
      </c>
      <c r="K43" s="480"/>
      <c r="L43" s="481">
        <v>89</v>
      </c>
      <c r="M43" s="492"/>
    </row>
    <row r="44" spans="1:14" s="482" customFormat="1">
      <c r="A44" s="476"/>
      <c r="B44" s="493" t="s">
        <v>97</v>
      </c>
      <c r="C44" s="476"/>
      <c r="D44" s="476"/>
      <c r="E44" s="480"/>
      <c r="F44" s="480"/>
      <c r="G44" s="480"/>
      <c r="H44" s="480"/>
      <c r="I44" s="480"/>
      <c r="J44" s="480"/>
      <c r="K44" s="480"/>
      <c r="L44" s="480"/>
    </row>
    <row r="45" spans="1:14" ht="11.25" customHeight="1">
      <c r="F45" s="14"/>
      <c r="G45" s="14"/>
      <c r="H45" s="14"/>
      <c r="I45" s="14"/>
      <c r="J45" s="14"/>
      <c r="K45" s="14"/>
      <c r="L45" s="14"/>
      <c r="N45" s="103"/>
    </row>
    <row r="46" spans="1:14" ht="18">
      <c r="B46" s="436" t="s">
        <v>90</v>
      </c>
      <c r="C46" s="16"/>
      <c r="D46" s="16"/>
      <c r="E46" s="16"/>
      <c r="F46" s="178"/>
      <c r="G46" s="178"/>
      <c r="H46" s="178"/>
      <c r="I46" s="178"/>
      <c r="J46" s="179"/>
      <c r="K46" s="180"/>
      <c r="L46" s="178"/>
      <c r="M46" s="180"/>
      <c r="N46" s="167"/>
    </row>
    <row r="47" spans="1:14">
      <c r="B47" s="75" t="s">
        <v>80</v>
      </c>
      <c r="C47" s="16"/>
      <c r="D47" s="16"/>
      <c r="E47" s="16"/>
      <c r="F47" s="45">
        <v>37</v>
      </c>
      <c r="G47" s="45"/>
      <c r="H47" s="45">
        <v>37</v>
      </c>
      <c r="I47" s="75"/>
      <c r="J47" s="100" t="s">
        <v>100</v>
      </c>
      <c r="K47" s="75"/>
      <c r="L47" s="101">
        <f>H47</f>
        <v>37</v>
      </c>
      <c r="M47" s="222"/>
      <c r="N47" s="167"/>
    </row>
    <row r="48" spans="1:14">
      <c r="B48" s="75" t="s">
        <v>685</v>
      </c>
      <c r="C48" s="16"/>
      <c r="D48" s="16"/>
      <c r="E48" s="16"/>
      <c r="F48" s="45">
        <v>21</v>
      </c>
      <c r="G48" s="45"/>
      <c r="H48" s="45">
        <v>21</v>
      </c>
      <c r="I48" s="75"/>
      <c r="J48" s="104" t="s">
        <v>100</v>
      </c>
      <c r="K48" s="75"/>
      <c r="L48" s="101">
        <f t="shared" ref="L48:L61" si="2">H48</f>
        <v>21</v>
      </c>
      <c r="M48" s="222"/>
      <c r="N48" s="167"/>
    </row>
    <row r="49" spans="1:14">
      <c r="B49" s="75" t="s">
        <v>686</v>
      </c>
      <c r="C49" s="16"/>
      <c r="D49" s="16"/>
      <c r="E49" s="16"/>
      <c r="F49" s="45">
        <v>10.5</v>
      </c>
      <c r="G49" s="45"/>
      <c r="H49" s="45">
        <v>10.5</v>
      </c>
      <c r="I49" s="75"/>
      <c r="J49" s="104" t="s">
        <v>100</v>
      </c>
      <c r="K49" s="75"/>
      <c r="L49" s="101">
        <f t="shared" si="2"/>
        <v>10.5</v>
      </c>
      <c r="M49" s="222"/>
      <c r="N49" s="167"/>
    </row>
    <row r="50" spans="1:14">
      <c r="B50" s="75" t="s">
        <v>81</v>
      </c>
      <c r="C50" s="16"/>
      <c r="D50" s="16"/>
      <c r="E50" s="16"/>
      <c r="F50" s="45">
        <v>315</v>
      </c>
      <c r="G50" s="45"/>
      <c r="H50" s="45">
        <v>315</v>
      </c>
      <c r="I50" s="75"/>
      <c r="J50" s="104" t="s">
        <v>100</v>
      </c>
      <c r="K50" s="75"/>
      <c r="L50" s="101">
        <f t="shared" si="2"/>
        <v>315</v>
      </c>
      <c r="M50" s="223"/>
      <c r="N50" s="167"/>
    </row>
    <row r="51" spans="1:14">
      <c r="B51" s="75" t="s">
        <v>82</v>
      </c>
      <c r="C51" s="16"/>
      <c r="D51" s="16"/>
      <c r="E51" s="16"/>
      <c r="F51" s="45">
        <v>10.5</v>
      </c>
      <c r="G51" s="45"/>
      <c r="H51" s="45">
        <v>10.5</v>
      </c>
      <c r="I51" s="75"/>
      <c r="J51" s="104" t="s">
        <v>100</v>
      </c>
      <c r="K51" s="75"/>
      <c r="L51" s="101">
        <f>H51</f>
        <v>10.5</v>
      </c>
      <c r="M51" s="222"/>
      <c r="N51" s="167"/>
    </row>
    <row r="52" spans="1:14">
      <c r="B52" s="75" t="s">
        <v>50</v>
      </c>
      <c r="C52" s="16"/>
      <c r="D52" s="16"/>
      <c r="E52" s="16"/>
      <c r="F52" s="45">
        <v>23</v>
      </c>
      <c r="G52" s="45"/>
      <c r="H52" s="45">
        <v>23</v>
      </c>
      <c r="I52" s="75"/>
      <c r="J52" s="104" t="s">
        <v>100</v>
      </c>
      <c r="K52" s="75"/>
      <c r="L52" s="101">
        <f t="shared" si="2"/>
        <v>23</v>
      </c>
      <c r="M52" s="105"/>
      <c r="N52" s="167"/>
    </row>
    <row r="53" spans="1:14">
      <c r="B53" s="75" t="s">
        <v>83</v>
      </c>
      <c r="C53" s="16"/>
      <c r="D53" s="16"/>
      <c r="E53" s="16"/>
      <c r="F53" s="45">
        <v>23</v>
      </c>
      <c r="G53" s="45"/>
      <c r="H53" s="45">
        <v>23</v>
      </c>
      <c r="I53" s="75"/>
      <c r="J53" s="104" t="s">
        <v>100</v>
      </c>
      <c r="K53" s="75"/>
      <c r="L53" s="101">
        <f t="shared" si="2"/>
        <v>23</v>
      </c>
      <c r="M53" s="105"/>
      <c r="N53" s="167"/>
    </row>
    <row r="54" spans="1:14">
      <c r="B54" s="75" t="s">
        <v>84</v>
      </c>
      <c r="C54" s="16"/>
      <c r="D54" s="16"/>
      <c r="E54" s="16"/>
      <c r="F54" s="45">
        <v>23</v>
      </c>
      <c r="G54" s="45"/>
      <c r="H54" s="45">
        <v>23</v>
      </c>
      <c r="I54" s="75"/>
      <c r="J54" s="104" t="s">
        <v>100</v>
      </c>
      <c r="K54" s="75"/>
      <c r="L54" s="101">
        <f t="shared" si="2"/>
        <v>23</v>
      </c>
      <c r="M54" s="105"/>
      <c r="N54" s="167"/>
    </row>
    <row r="55" spans="1:14">
      <c r="B55" s="75" t="s">
        <v>687</v>
      </c>
      <c r="C55" s="16"/>
      <c r="D55" s="16"/>
      <c r="E55" s="16"/>
      <c r="F55" s="45">
        <v>10.5</v>
      </c>
      <c r="G55" s="45"/>
      <c r="H55" s="45">
        <v>10.5</v>
      </c>
      <c r="I55" s="75"/>
      <c r="J55" s="104" t="s">
        <v>100</v>
      </c>
      <c r="K55" s="75"/>
      <c r="L55" s="101">
        <f t="shared" si="2"/>
        <v>10.5</v>
      </c>
      <c r="M55" s="105"/>
      <c r="N55" s="167"/>
    </row>
    <row r="56" spans="1:14">
      <c r="B56" s="75" t="s">
        <v>51</v>
      </c>
      <c r="C56" s="16"/>
      <c r="D56" s="16"/>
      <c r="E56" s="16"/>
      <c r="F56" s="45">
        <v>10.5</v>
      </c>
      <c r="G56" s="45"/>
      <c r="H56" s="45">
        <v>10.5</v>
      </c>
      <c r="I56" s="75"/>
      <c r="J56" s="104" t="s">
        <v>100</v>
      </c>
      <c r="K56" s="75"/>
      <c r="L56" s="101">
        <f t="shared" si="2"/>
        <v>10.5</v>
      </c>
      <c r="M56" s="105"/>
      <c r="N56" s="16"/>
    </row>
    <row r="57" spans="1:14">
      <c r="B57" s="75" t="s">
        <v>124</v>
      </c>
      <c r="F57" s="45">
        <v>10.5</v>
      </c>
      <c r="G57" s="45"/>
      <c r="H57" s="45">
        <v>10.5</v>
      </c>
      <c r="I57" s="75"/>
      <c r="J57" s="104" t="s">
        <v>100</v>
      </c>
      <c r="K57" s="75"/>
      <c r="L57" s="101">
        <f t="shared" si="2"/>
        <v>10.5</v>
      </c>
      <c r="M57" s="105"/>
    </row>
    <row r="58" spans="1:14">
      <c r="A58" s="5"/>
      <c r="B58" s="75" t="s">
        <v>85</v>
      </c>
      <c r="F58" s="45">
        <v>10.5</v>
      </c>
      <c r="G58" s="45"/>
      <c r="H58" s="45">
        <v>10.5</v>
      </c>
      <c r="I58" s="75"/>
      <c r="J58" s="104" t="s">
        <v>100</v>
      </c>
      <c r="K58" s="75"/>
      <c r="L58" s="101">
        <f t="shared" si="2"/>
        <v>10.5</v>
      </c>
      <c r="M58" s="105"/>
    </row>
    <row r="59" spans="1:14">
      <c r="B59" s="75" t="s">
        <v>86</v>
      </c>
      <c r="F59" s="45">
        <v>10.5</v>
      </c>
      <c r="G59" s="45"/>
      <c r="H59" s="45">
        <v>10.5</v>
      </c>
      <c r="I59" s="75"/>
      <c r="J59" s="104" t="s">
        <v>100</v>
      </c>
      <c r="K59" s="75"/>
      <c r="L59" s="101">
        <f t="shared" si="2"/>
        <v>10.5</v>
      </c>
      <c r="M59" s="105"/>
    </row>
    <row r="60" spans="1:14">
      <c r="B60" s="75" t="s">
        <v>87</v>
      </c>
      <c r="F60" s="45">
        <v>10.5</v>
      </c>
      <c r="G60" s="45"/>
      <c r="H60" s="45">
        <v>10.5</v>
      </c>
      <c r="I60" s="75"/>
      <c r="J60" s="104" t="s">
        <v>100</v>
      </c>
      <c r="K60" s="75"/>
      <c r="L60" s="101">
        <f t="shared" si="2"/>
        <v>10.5</v>
      </c>
      <c r="M60" s="105"/>
    </row>
    <row r="61" spans="1:14">
      <c r="B61" s="75" t="s">
        <v>88</v>
      </c>
      <c r="F61" s="45">
        <v>21</v>
      </c>
      <c r="G61" s="45"/>
      <c r="H61" s="45">
        <v>21</v>
      </c>
      <c r="I61" s="75"/>
      <c r="J61" s="104" t="s">
        <v>100</v>
      </c>
      <c r="K61" s="75"/>
      <c r="L61" s="101">
        <f t="shared" si="2"/>
        <v>21</v>
      </c>
      <c r="M61" s="105"/>
    </row>
    <row r="63" spans="1:14" s="287" customFormat="1" ht="18.75">
      <c r="A63" s="489"/>
      <c r="B63" s="422" t="s">
        <v>142</v>
      </c>
      <c r="M63" s="378"/>
    </row>
    <row r="64" spans="1:14" s="287" customFormat="1" ht="18.75">
      <c r="A64" s="489"/>
      <c r="B64" s="422" t="s">
        <v>141</v>
      </c>
      <c r="F64" s="288">
        <v>68.248199999999997</v>
      </c>
      <c r="G64" s="288"/>
      <c r="H64" s="289">
        <f t="shared" ref="H64" si="3">F64*1.02</f>
        <v>69.613163999999998</v>
      </c>
      <c r="I64" s="290"/>
      <c r="J64" s="290">
        <f>H64*0.2</f>
        <v>13.922632800000001</v>
      </c>
      <c r="K64" s="290"/>
      <c r="L64" s="290">
        <f>H64+J64</f>
        <v>83.5357968</v>
      </c>
      <c r="M64" s="234"/>
    </row>
  </sheetData>
  <mergeCells count="5">
    <mergeCell ref="J38:L38"/>
    <mergeCell ref="J34:L34"/>
    <mergeCell ref="J35:L35"/>
    <mergeCell ref="J36:L36"/>
    <mergeCell ref="J37:L37"/>
  </mergeCells>
  <phoneticPr fontId="3" type="noConversion"/>
  <printOptions horizontalCentered="1"/>
  <pageMargins left="0.74803149606299213" right="0.74803149606299213" top="0.98425196850393704" bottom="0.98425196850393704" header="0.51181102362204722" footer="0.51181102362204722"/>
  <pageSetup paperSize="9" scale="65" firstPageNumber="80" orientation="landscape" useFirstPageNumber="1" r:id="rId1"/>
  <headerFooter alignWithMargins="0">
    <oddFooter>&amp;C&amp;"Gill Sans MT Light,Regular"Page 12.9</oddFooter>
  </headerFooter>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9B168-A83A-4472-B147-0E91F1478BED}">
  <sheetPr>
    <tabColor rgb="FFFFFF00"/>
    <pageSetUpPr fitToPage="1"/>
  </sheetPr>
  <dimension ref="B1:P91"/>
  <sheetViews>
    <sheetView showGridLines="0" zoomScale="85" zoomScaleNormal="85" zoomScaleSheetLayoutView="85" workbookViewId="0">
      <pane xSplit="2" ySplit="5" topLeftCell="C39" activePane="bottomRight" state="frozen"/>
      <selection activeCell="B35" sqref="B35"/>
      <selection pane="topRight" activeCell="B35" sqref="B35"/>
      <selection pane="bottomLeft" activeCell="B35" sqref="B35"/>
      <selection pane="bottomRight" activeCell="B59" sqref="B59"/>
    </sheetView>
  </sheetViews>
  <sheetFormatPr defaultColWidth="9.140625" defaultRowHeight="15"/>
  <cols>
    <col min="1" max="1" width="3.5703125" style="4" customWidth="1"/>
    <col min="2" max="2" width="80.7109375" style="4" customWidth="1"/>
    <col min="3" max="3" width="2.7109375" style="174" customWidth="1"/>
    <col min="4" max="4" width="12.5703125" style="4" customWidth="1"/>
    <col min="5" max="5" width="2.85546875" style="4" customWidth="1"/>
    <col min="6" max="6" width="12.5703125" style="4" customWidth="1"/>
    <col min="7" max="7" width="2.28515625" style="4" customWidth="1"/>
    <col min="8" max="8" width="9.85546875" style="4" customWidth="1"/>
    <col min="9" max="9" width="2.28515625" style="4" customWidth="1"/>
    <col min="10" max="10" width="12.5703125" style="4" customWidth="1"/>
    <col min="11" max="11" width="2.42578125" style="4" customWidth="1"/>
    <col min="12" max="12" width="15.28515625" style="4" bestFit="1" customWidth="1"/>
    <col min="13" max="13" width="12.5703125" style="4" customWidth="1"/>
    <col min="14" max="14" width="15.5703125" style="4" bestFit="1" customWidth="1"/>
    <col min="15" max="15" width="3.7109375" style="4" customWidth="1"/>
    <col min="16" max="16" width="10.28515625" style="4" bestFit="1" customWidth="1"/>
    <col min="17" max="16384" width="9.140625" style="4"/>
  </cols>
  <sheetData>
    <row r="1" spans="2:16" s="177" customFormat="1" ht="29.25" customHeight="1">
      <c r="B1" s="266" t="s">
        <v>179</v>
      </c>
      <c r="C1" s="25"/>
      <c r="L1" s="638"/>
      <c r="M1" s="638"/>
      <c r="N1" s="638"/>
      <c r="O1" s="638"/>
      <c r="P1" s="638"/>
    </row>
    <row r="2" spans="2:16" ht="44.25" customHeight="1">
      <c r="B2" s="5"/>
      <c r="C2" s="4"/>
      <c r="G2" s="177"/>
      <c r="H2" s="31"/>
      <c r="L2" s="37"/>
      <c r="M2" s="37"/>
      <c r="N2" s="37"/>
      <c r="O2" s="37"/>
      <c r="P2" s="37"/>
    </row>
    <row r="3" spans="2:16" ht="15.75">
      <c r="C3" s="4"/>
      <c r="D3" s="30" t="s">
        <v>291</v>
      </c>
      <c r="F3" s="30" t="s">
        <v>844</v>
      </c>
      <c r="G3" s="177"/>
      <c r="J3" s="30" t="s">
        <v>844</v>
      </c>
      <c r="N3" s="4" t="s">
        <v>33</v>
      </c>
    </row>
    <row r="4" spans="2:16" ht="31.5">
      <c r="B4" s="298" t="s">
        <v>90</v>
      </c>
      <c r="C4" s="4"/>
      <c r="D4" s="295" t="s">
        <v>30</v>
      </c>
      <c r="F4" s="295" t="s">
        <v>30</v>
      </c>
      <c r="G4" s="177"/>
      <c r="H4" s="297" t="s">
        <v>29</v>
      </c>
      <c r="J4" s="295" t="s">
        <v>28</v>
      </c>
    </row>
    <row r="5" spans="2:16" ht="15.75">
      <c r="B5" s="50" t="s">
        <v>134</v>
      </c>
      <c r="C5" s="4"/>
      <c r="D5" s="381" t="s">
        <v>614</v>
      </c>
      <c r="E5" s="382"/>
      <c r="F5" s="381" t="s">
        <v>614</v>
      </c>
      <c r="G5" s="291"/>
      <c r="H5" s="367" t="s">
        <v>615</v>
      </c>
      <c r="I5" s="382"/>
      <c r="J5" s="381" t="s">
        <v>614</v>
      </c>
    </row>
    <row r="6" spans="2:16">
      <c r="B6" s="292" t="s">
        <v>309</v>
      </c>
      <c r="C6" s="4"/>
      <c r="D6" s="45"/>
      <c r="F6" s="45"/>
      <c r="G6" s="177"/>
      <c r="H6" s="83"/>
      <c r="I6" s="83"/>
      <c r="J6" s="170"/>
      <c r="K6" s="171"/>
    </row>
    <row r="7" spans="2:16">
      <c r="B7" s="164" t="s">
        <v>310</v>
      </c>
      <c r="C7" s="104"/>
      <c r="D7" s="41">
        <v>3500</v>
      </c>
      <c r="E7" s="41"/>
      <c r="F7" s="41">
        <f>D7</f>
        <v>3500</v>
      </c>
      <c r="G7" s="83"/>
      <c r="H7" s="162" t="s">
        <v>100</v>
      </c>
      <c r="I7" s="83"/>
      <c r="J7" s="90">
        <f t="shared" ref="J7:J78" si="0">F7</f>
        <v>3500</v>
      </c>
      <c r="K7" s="171"/>
      <c r="L7" s="14"/>
      <c r="M7" s="14"/>
      <c r="N7" s="103"/>
      <c r="P7" s="14"/>
    </row>
    <row r="8" spans="2:16">
      <c r="B8" s="164" t="s">
        <v>311</v>
      </c>
      <c r="C8" s="104"/>
      <c r="D8" s="41">
        <v>1200</v>
      </c>
      <c r="E8" s="41"/>
      <c r="F8" s="41">
        <f t="shared" ref="F8:F15" si="1">D8</f>
        <v>1200</v>
      </c>
      <c r="G8" s="83"/>
      <c r="H8" s="162" t="s">
        <v>100</v>
      </c>
      <c r="I8" s="83"/>
      <c r="J8" s="90">
        <f t="shared" si="0"/>
        <v>1200</v>
      </c>
      <c r="K8" s="171"/>
      <c r="L8" s="14"/>
      <c r="M8" s="14"/>
      <c r="N8" s="103"/>
      <c r="P8" s="14"/>
    </row>
    <row r="9" spans="2:16">
      <c r="B9" s="164" t="s">
        <v>312</v>
      </c>
      <c r="C9" s="104"/>
      <c r="D9" s="41">
        <v>1750</v>
      </c>
      <c r="E9" s="41"/>
      <c r="F9" s="41">
        <f t="shared" si="1"/>
        <v>1750</v>
      </c>
      <c r="G9" s="83"/>
      <c r="H9" s="162" t="s">
        <v>100</v>
      </c>
      <c r="I9" s="83"/>
      <c r="J9" s="172">
        <f t="shared" si="0"/>
        <v>1750</v>
      </c>
      <c r="K9" s="173"/>
      <c r="L9" s="14"/>
      <c r="M9" s="14"/>
      <c r="N9" s="103"/>
      <c r="P9" s="14"/>
    </row>
    <row r="10" spans="2:16">
      <c r="B10" s="164" t="s">
        <v>313</v>
      </c>
      <c r="C10" s="104"/>
      <c r="D10" s="41">
        <v>1200</v>
      </c>
      <c r="E10" s="41"/>
      <c r="F10" s="41">
        <f t="shared" si="1"/>
        <v>1200</v>
      </c>
      <c r="G10" s="83"/>
      <c r="H10" s="162" t="s">
        <v>100</v>
      </c>
      <c r="I10" s="83"/>
      <c r="J10" s="90">
        <f t="shared" si="0"/>
        <v>1200</v>
      </c>
      <c r="K10" s="173"/>
      <c r="L10" s="14"/>
      <c r="M10" s="14"/>
      <c r="N10" s="103"/>
      <c r="P10" s="14"/>
    </row>
    <row r="11" spans="2:16">
      <c r="B11" s="164" t="s">
        <v>1015</v>
      </c>
      <c r="C11" s="104"/>
      <c r="D11" s="41">
        <v>1200</v>
      </c>
      <c r="E11" s="41"/>
      <c r="F11" s="41">
        <f t="shared" si="1"/>
        <v>1200</v>
      </c>
      <c r="G11" s="83"/>
      <c r="H11" s="162" t="s">
        <v>100</v>
      </c>
      <c r="I11" s="83"/>
      <c r="J11" s="90">
        <f t="shared" si="0"/>
        <v>1200</v>
      </c>
      <c r="K11" s="173"/>
      <c r="L11" s="14"/>
      <c r="M11" s="14"/>
      <c r="N11" s="103"/>
      <c r="P11" s="14"/>
    </row>
    <row r="12" spans="2:16">
      <c r="B12" s="164" t="s">
        <v>314</v>
      </c>
      <c r="C12" s="104"/>
      <c r="D12" s="41">
        <v>3500</v>
      </c>
      <c r="E12" s="41"/>
      <c r="F12" s="41">
        <f t="shared" si="1"/>
        <v>3500</v>
      </c>
      <c r="G12" s="83"/>
      <c r="H12" s="162" t="s">
        <v>100</v>
      </c>
      <c r="I12" s="83"/>
      <c r="J12" s="172">
        <f t="shared" si="0"/>
        <v>3500</v>
      </c>
      <c r="K12" s="173"/>
      <c r="L12" s="14"/>
      <c r="M12" s="14"/>
      <c r="N12" s="103"/>
      <c r="P12" s="14"/>
    </row>
    <row r="13" spans="2:16">
      <c r="B13" s="164" t="s">
        <v>315</v>
      </c>
      <c r="C13" s="104"/>
      <c r="D13" s="41">
        <v>1000</v>
      </c>
      <c r="E13" s="41"/>
      <c r="F13" s="41">
        <f t="shared" si="1"/>
        <v>1000</v>
      </c>
      <c r="G13" s="83"/>
      <c r="H13" s="162" t="s">
        <v>100</v>
      </c>
      <c r="I13" s="83"/>
      <c r="J13" s="172">
        <f t="shared" si="0"/>
        <v>1000</v>
      </c>
      <c r="K13" s="173"/>
      <c r="L13" s="14"/>
      <c r="M13" s="14"/>
      <c r="N13" s="103"/>
      <c r="P13" s="14"/>
    </row>
    <row r="14" spans="2:16">
      <c r="B14" s="164" t="s">
        <v>316</v>
      </c>
      <c r="C14" s="104"/>
      <c r="D14" s="41">
        <v>25</v>
      </c>
      <c r="E14" s="41"/>
      <c r="F14" s="41">
        <f t="shared" si="1"/>
        <v>25</v>
      </c>
      <c r="G14" s="83"/>
      <c r="H14" s="162" t="s">
        <v>100</v>
      </c>
      <c r="I14" s="83"/>
      <c r="J14" s="172">
        <f t="shared" si="0"/>
        <v>25</v>
      </c>
      <c r="K14" s="173"/>
      <c r="L14" s="14"/>
      <c r="M14" s="14"/>
      <c r="N14" s="103"/>
      <c r="P14" s="14"/>
    </row>
    <row r="15" spans="2:16">
      <c r="B15" s="164" t="s">
        <v>317</v>
      </c>
      <c r="C15" s="104"/>
      <c r="D15" s="41">
        <v>50</v>
      </c>
      <c r="E15" s="41"/>
      <c r="F15" s="41">
        <f t="shared" si="1"/>
        <v>50</v>
      </c>
      <c r="G15" s="83"/>
      <c r="H15" s="162" t="s">
        <v>100</v>
      </c>
      <c r="I15" s="83"/>
      <c r="J15" s="172">
        <f t="shared" si="0"/>
        <v>50</v>
      </c>
      <c r="K15" s="173"/>
      <c r="N15" s="103"/>
    </row>
    <row r="16" spans="2:16">
      <c r="B16" s="293" t="s">
        <v>318</v>
      </c>
      <c r="C16" s="104"/>
      <c r="D16" s="41"/>
      <c r="E16" s="41"/>
      <c r="F16" s="41"/>
      <c r="G16" s="83"/>
      <c r="H16" s="162"/>
      <c r="I16" s="83"/>
      <c r="J16" s="172"/>
      <c r="K16" s="173"/>
      <c r="N16" s="103"/>
    </row>
    <row r="17" spans="2:16">
      <c r="B17" s="164" t="s">
        <v>310</v>
      </c>
      <c r="D17" s="41">
        <v>2000</v>
      </c>
      <c r="E17" s="41"/>
      <c r="F17" s="41">
        <f t="shared" ref="F17:F25" si="2">D17</f>
        <v>2000</v>
      </c>
      <c r="G17" s="14"/>
      <c r="H17" s="162" t="s">
        <v>100</v>
      </c>
      <c r="I17" s="83"/>
      <c r="J17" s="172">
        <f t="shared" si="0"/>
        <v>2000</v>
      </c>
      <c r="K17" s="173"/>
      <c r="N17" s="103"/>
    </row>
    <row r="18" spans="2:16">
      <c r="B18" s="164" t="s">
        <v>311</v>
      </c>
      <c r="D18" s="41">
        <v>1200</v>
      </c>
      <c r="E18" s="41"/>
      <c r="F18" s="41">
        <f t="shared" si="2"/>
        <v>1200</v>
      </c>
      <c r="G18" s="14"/>
      <c r="H18" s="162" t="s">
        <v>100</v>
      </c>
      <c r="I18" s="83"/>
      <c r="J18" s="172">
        <f t="shared" si="0"/>
        <v>1200</v>
      </c>
      <c r="K18" s="173"/>
      <c r="N18" s="103"/>
    </row>
    <row r="19" spans="2:16">
      <c r="B19" s="164" t="s">
        <v>312</v>
      </c>
      <c r="D19" s="41">
        <v>1000</v>
      </c>
      <c r="E19" s="41"/>
      <c r="F19" s="41">
        <f t="shared" si="2"/>
        <v>1000</v>
      </c>
      <c r="G19" s="19"/>
      <c r="H19" s="162" t="s">
        <v>100</v>
      </c>
      <c r="I19" s="83"/>
      <c r="J19" s="172">
        <f t="shared" si="0"/>
        <v>1000</v>
      </c>
      <c r="K19" s="173"/>
      <c r="L19" s="14"/>
      <c r="M19" s="14"/>
      <c r="N19" s="103"/>
      <c r="P19" s="14"/>
    </row>
    <row r="20" spans="2:16">
      <c r="B20" s="164" t="s">
        <v>313</v>
      </c>
      <c r="D20" s="41">
        <v>1200</v>
      </c>
      <c r="E20" s="41"/>
      <c r="F20" s="41">
        <f t="shared" si="2"/>
        <v>1200</v>
      </c>
      <c r="H20" s="162" t="s">
        <v>100</v>
      </c>
      <c r="I20" s="83"/>
      <c r="J20" s="172">
        <f t="shared" si="0"/>
        <v>1200</v>
      </c>
      <c r="K20" s="173"/>
    </row>
    <row r="21" spans="2:16">
      <c r="B21" s="164" t="s">
        <v>1015</v>
      </c>
      <c r="D21" s="41">
        <v>1200</v>
      </c>
      <c r="E21" s="41"/>
      <c r="F21" s="41">
        <f t="shared" si="2"/>
        <v>1200</v>
      </c>
      <c r="H21" s="162" t="s">
        <v>100</v>
      </c>
      <c r="I21" s="83"/>
      <c r="J21" s="172">
        <f t="shared" si="0"/>
        <v>1200</v>
      </c>
      <c r="K21" s="173"/>
    </row>
    <row r="22" spans="2:16">
      <c r="B22" s="164" t="s">
        <v>314</v>
      </c>
      <c r="D22" s="41">
        <v>2000</v>
      </c>
      <c r="E22" s="41"/>
      <c r="F22" s="41">
        <f t="shared" si="2"/>
        <v>2000</v>
      </c>
      <c r="H22" s="162" t="s">
        <v>100</v>
      </c>
      <c r="I22" s="83"/>
      <c r="J22" s="172">
        <f t="shared" si="0"/>
        <v>2000</v>
      </c>
      <c r="K22" s="173"/>
    </row>
    <row r="23" spans="2:16">
      <c r="B23" s="164" t="s">
        <v>315</v>
      </c>
      <c r="D23" s="41">
        <v>1000</v>
      </c>
      <c r="E23" s="41"/>
      <c r="F23" s="41">
        <f t="shared" si="2"/>
        <v>1000</v>
      </c>
      <c r="H23" s="162" t="s">
        <v>100</v>
      </c>
      <c r="I23" s="83"/>
      <c r="J23" s="172">
        <f t="shared" si="0"/>
        <v>1000</v>
      </c>
      <c r="K23" s="173"/>
    </row>
    <row r="24" spans="2:16">
      <c r="B24" s="164" t="s">
        <v>316</v>
      </c>
      <c r="D24" s="41">
        <v>25</v>
      </c>
      <c r="E24" s="41"/>
      <c r="F24" s="41">
        <f t="shared" si="2"/>
        <v>25</v>
      </c>
      <c r="H24" s="162" t="s">
        <v>100</v>
      </c>
      <c r="I24" s="83"/>
      <c r="J24" s="172">
        <f t="shared" si="0"/>
        <v>25</v>
      </c>
      <c r="K24" s="173"/>
    </row>
    <row r="25" spans="2:16">
      <c r="B25" s="164" t="s">
        <v>317</v>
      </c>
      <c r="D25" s="41">
        <v>60</v>
      </c>
      <c r="E25" s="41"/>
      <c r="F25" s="41">
        <f t="shared" si="2"/>
        <v>60</v>
      </c>
      <c r="H25" s="162" t="s">
        <v>100</v>
      </c>
      <c r="I25" s="83"/>
      <c r="J25" s="172">
        <f t="shared" si="0"/>
        <v>60</v>
      </c>
      <c r="K25" s="173"/>
    </row>
    <row r="26" spans="2:16">
      <c r="B26" s="293" t="s">
        <v>319</v>
      </c>
      <c r="D26" s="41"/>
      <c r="E26" s="41"/>
      <c r="F26" s="41"/>
      <c r="H26" s="162"/>
      <c r="I26" s="83"/>
      <c r="J26" s="172"/>
      <c r="K26" s="173"/>
    </row>
    <row r="27" spans="2:16">
      <c r="B27" s="164" t="s">
        <v>310</v>
      </c>
      <c r="D27" s="41">
        <v>2000</v>
      </c>
      <c r="E27" s="41"/>
      <c r="F27" s="41">
        <f t="shared" ref="F27:F35" si="3">D27</f>
        <v>2000</v>
      </c>
      <c r="H27" s="162" t="s">
        <v>100</v>
      </c>
      <c r="I27" s="83"/>
      <c r="J27" s="172">
        <f t="shared" ref="J27" si="4">F27</f>
        <v>2000</v>
      </c>
      <c r="K27" s="173"/>
    </row>
    <row r="28" spans="2:16">
      <c r="B28" s="164" t="s">
        <v>311</v>
      </c>
      <c r="D28" s="41">
        <v>950</v>
      </c>
      <c r="E28" s="41"/>
      <c r="F28" s="41">
        <f t="shared" si="3"/>
        <v>950</v>
      </c>
      <c r="H28" s="162" t="s">
        <v>100</v>
      </c>
      <c r="I28" s="83"/>
      <c r="J28" s="172">
        <f t="shared" si="0"/>
        <v>950</v>
      </c>
      <c r="K28" s="173"/>
    </row>
    <row r="29" spans="2:16">
      <c r="B29" s="164" t="s">
        <v>312</v>
      </c>
      <c r="D29" s="41">
        <v>1000</v>
      </c>
      <c r="E29" s="41"/>
      <c r="F29" s="41">
        <f t="shared" si="3"/>
        <v>1000</v>
      </c>
      <c r="H29" s="162" t="s">
        <v>100</v>
      </c>
      <c r="I29" s="83"/>
      <c r="J29" s="172">
        <f t="shared" si="0"/>
        <v>1000</v>
      </c>
      <c r="K29" s="173"/>
    </row>
    <row r="30" spans="2:16">
      <c r="B30" s="164" t="s">
        <v>313</v>
      </c>
      <c r="D30" s="41">
        <v>950</v>
      </c>
      <c r="E30" s="41"/>
      <c r="F30" s="41">
        <f t="shared" si="3"/>
        <v>950</v>
      </c>
      <c r="H30" s="162" t="s">
        <v>100</v>
      </c>
      <c r="I30" s="83"/>
      <c r="J30" s="172">
        <f t="shared" si="0"/>
        <v>950</v>
      </c>
      <c r="K30" s="173"/>
    </row>
    <row r="31" spans="2:16">
      <c r="B31" s="164" t="s">
        <v>1015</v>
      </c>
      <c r="D31" s="41">
        <v>950</v>
      </c>
      <c r="E31" s="41"/>
      <c r="F31" s="41">
        <f t="shared" si="3"/>
        <v>950</v>
      </c>
      <c r="H31" s="162" t="s">
        <v>100</v>
      </c>
      <c r="I31" s="83"/>
      <c r="J31" s="172">
        <f t="shared" si="0"/>
        <v>950</v>
      </c>
      <c r="K31" s="173"/>
    </row>
    <row r="32" spans="2:16">
      <c r="B32" s="164" t="s">
        <v>314</v>
      </c>
      <c r="D32" s="41">
        <v>2000</v>
      </c>
      <c r="E32" s="41"/>
      <c r="F32" s="41">
        <f t="shared" si="3"/>
        <v>2000</v>
      </c>
      <c r="H32" s="162" t="s">
        <v>100</v>
      </c>
      <c r="I32" s="83"/>
      <c r="J32" s="172">
        <f t="shared" si="0"/>
        <v>2000</v>
      </c>
      <c r="K32" s="173"/>
    </row>
    <row r="33" spans="2:11">
      <c r="B33" s="164" t="s">
        <v>315</v>
      </c>
      <c r="D33" s="41">
        <v>750</v>
      </c>
      <c r="E33" s="41"/>
      <c r="F33" s="41">
        <f t="shared" si="3"/>
        <v>750</v>
      </c>
      <c r="H33" s="162" t="s">
        <v>100</v>
      </c>
      <c r="I33" s="83"/>
      <c r="J33" s="172">
        <f t="shared" si="0"/>
        <v>750</v>
      </c>
      <c r="K33" s="173"/>
    </row>
    <row r="34" spans="2:11">
      <c r="B34" s="164" t="s">
        <v>316</v>
      </c>
      <c r="D34" s="41">
        <v>25</v>
      </c>
      <c r="E34" s="41"/>
      <c r="F34" s="41">
        <f t="shared" si="3"/>
        <v>25</v>
      </c>
      <c r="H34" s="162" t="s">
        <v>100</v>
      </c>
      <c r="I34" s="83"/>
      <c r="J34" s="172">
        <f t="shared" si="0"/>
        <v>25</v>
      </c>
      <c r="K34" s="173"/>
    </row>
    <row r="35" spans="2:11">
      <c r="B35" s="164" t="s">
        <v>317</v>
      </c>
      <c r="D35" s="41">
        <v>50</v>
      </c>
      <c r="E35" s="41"/>
      <c r="F35" s="41">
        <f t="shared" si="3"/>
        <v>50</v>
      </c>
      <c r="H35" s="162" t="s">
        <v>100</v>
      </c>
      <c r="I35" s="83"/>
      <c r="J35" s="172">
        <f t="shared" si="0"/>
        <v>50</v>
      </c>
      <c r="K35" s="173"/>
    </row>
    <row r="36" spans="2:11">
      <c r="B36" s="293" t="s">
        <v>320</v>
      </c>
      <c r="D36" s="41"/>
      <c r="E36" s="41"/>
      <c r="F36" s="41"/>
      <c r="H36" s="162"/>
      <c r="I36" s="83"/>
      <c r="J36" s="172"/>
      <c r="K36" s="173"/>
    </row>
    <row r="37" spans="2:11">
      <c r="B37" s="164" t="s">
        <v>310</v>
      </c>
      <c r="D37" s="41">
        <v>2500</v>
      </c>
      <c r="E37" s="41"/>
      <c r="F37" s="41">
        <f t="shared" ref="F37:F45" si="5">D37</f>
        <v>2500</v>
      </c>
      <c r="H37" s="162" t="s">
        <v>100</v>
      </c>
      <c r="I37" s="83"/>
      <c r="J37" s="172">
        <f t="shared" ref="J37:J43" si="6">F37</f>
        <v>2500</v>
      </c>
      <c r="K37" s="173"/>
    </row>
    <row r="38" spans="2:11">
      <c r="B38" s="164" t="s">
        <v>311</v>
      </c>
      <c r="D38" s="41">
        <v>950</v>
      </c>
      <c r="E38" s="41"/>
      <c r="F38" s="41">
        <f t="shared" si="5"/>
        <v>950</v>
      </c>
      <c r="H38" s="162" t="s">
        <v>100</v>
      </c>
      <c r="I38" s="83"/>
      <c r="J38" s="172">
        <f t="shared" si="6"/>
        <v>950</v>
      </c>
      <c r="K38" s="173"/>
    </row>
    <row r="39" spans="2:11">
      <c r="B39" s="164" t="s">
        <v>312</v>
      </c>
      <c r="D39" s="41">
        <v>1250</v>
      </c>
      <c r="E39" s="41"/>
      <c r="F39" s="41">
        <f t="shared" si="5"/>
        <v>1250</v>
      </c>
      <c r="H39" s="162" t="s">
        <v>100</v>
      </c>
      <c r="I39" s="83"/>
      <c r="J39" s="172">
        <f t="shared" si="6"/>
        <v>1250</v>
      </c>
      <c r="K39" s="173"/>
    </row>
    <row r="40" spans="2:11">
      <c r="B40" s="164" t="s">
        <v>313</v>
      </c>
      <c r="D40" s="41">
        <v>950</v>
      </c>
      <c r="E40" s="41"/>
      <c r="F40" s="41">
        <f t="shared" si="5"/>
        <v>950</v>
      </c>
      <c r="H40" s="162" t="s">
        <v>100</v>
      </c>
      <c r="I40" s="83"/>
      <c r="J40" s="172">
        <f t="shared" si="6"/>
        <v>950</v>
      </c>
      <c r="K40" s="173"/>
    </row>
    <row r="41" spans="2:11">
      <c r="B41" s="164" t="s">
        <v>1015</v>
      </c>
      <c r="D41" s="41">
        <v>950</v>
      </c>
      <c r="E41" s="41"/>
      <c r="F41" s="41">
        <f t="shared" si="5"/>
        <v>950</v>
      </c>
      <c r="H41" s="162" t="s">
        <v>100</v>
      </c>
      <c r="I41" s="83"/>
      <c r="J41" s="172">
        <f t="shared" si="6"/>
        <v>950</v>
      </c>
      <c r="K41" s="173"/>
    </row>
    <row r="42" spans="2:11">
      <c r="B42" s="164" t="s">
        <v>314</v>
      </c>
      <c r="D42" s="41">
        <v>2500</v>
      </c>
      <c r="E42" s="41"/>
      <c r="F42" s="41">
        <f t="shared" si="5"/>
        <v>2500</v>
      </c>
      <c r="H42" s="162" t="s">
        <v>100</v>
      </c>
      <c r="I42" s="83"/>
      <c r="J42" s="172">
        <f t="shared" si="6"/>
        <v>2500</v>
      </c>
      <c r="K42" s="173"/>
    </row>
    <row r="43" spans="2:11">
      <c r="B43" s="164" t="s">
        <v>315</v>
      </c>
      <c r="D43" s="41">
        <v>1000</v>
      </c>
      <c r="E43" s="41"/>
      <c r="F43" s="41">
        <f t="shared" si="5"/>
        <v>1000</v>
      </c>
      <c r="H43" s="162" t="s">
        <v>100</v>
      </c>
      <c r="I43" s="83"/>
      <c r="J43" s="172">
        <f t="shared" si="6"/>
        <v>1000</v>
      </c>
      <c r="K43" s="173"/>
    </row>
    <row r="44" spans="2:11">
      <c r="B44" s="164" t="s">
        <v>316</v>
      </c>
      <c r="D44" s="41">
        <v>25</v>
      </c>
      <c r="E44" s="41"/>
      <c r="F44" s="41">
        <f t="shared" si="5"/>
        <v>25</v>
      </c>
      <c r="H44" s="162" t="s">
        <v>100</v>
      </c>
      <c r="I44" s="83"/>
      <c r="J44" s="172">
        <f t="shared" si="0"/>
        <v>25</v>
      </c>
      <c r="K44" s="173"/>
    </row>
    <row r="45" spans="2:11">
      <c r="B45" s="164" t="s">
        <v>317</v>
      </c>
      <c r="D45" s="41">
        <v>50</v>
      </c>
      <c r="E45" s="41"/>
      <c r="F45" s="41">
        <f t="shared" si="5"/>
        <v>50</v>
      </c>
      <c r="H45" s="162" t="s">
        <v>100</v>
      </c>
      <c r="I45" s="83"/>
      <c r="J45" s="172">
        <f t="shared" si="0"/>
        <v>50</v>
      </c>
      <c r="K45" s="173"/>
    </row>
    <row r="46" spans="2:11">
      <c r="B46" s="293" t="s">
        <v>321</v>
      </c>
      <c r="D46" s="41"/>
      <c r="E46" s="41"/>
      <c r="F46" s="41"/>
      <c r="H46" s="162"/>
      <c r="I46" s="83"/>
      <c r="J46" s="172"/>
      <c r="K46" s="173"/>
    </row>
    <row r="47" spans="2:11">
      <c r="B47" s="164" t="s">
        <v>310</v>
      </c>
      <c r="D47" s="41">
        <v>3000</v>
      </c>
      <c r="E47" s="41"/>
      <c r="F47" s="41">
        <f t="shared" ref="F47:F55" si="7">D47</f>
        <v>3000</v>
      </c>
      <c r="H47" s="162" t="s">
        <v>100</v>
      </c>
      <c r="I47" s="83"/>
      <c r="J47" s="172">
        <f t="shared" si="0"/>
        <v>3000</v>
      </c>
      <c r="K47" s="173"/>
    </row>
    <row r="48" spans="2:11">
      <c r="B48" s="164" t="s">
        <v>311</v>
      </c>
      <c r="D48" s="41">
        <v>1200</v>
      </c>
      <c r="E48" s="41"/>
      <c r="F48" s="41">
        <f t="shared" si="7"/>
        <v>1200</v>
      </c>
      <c r="H48" s="162" t="s">
        <v>100</v>
      </c>
      <c r="I48" s="83"/>
      <c r="J48" s="172">
        <f t="shared" si="0"/>
        <v>1200</v>
      </c>
      <c r="K48" s="173"/>
    </row>
    <row r="49" spans="2:11">
      <c r="B49" s="164" t="s">
        <v>312</v>
      </c>
      <c r="D49" s="41">
        <v>1500</v>
      </c>
      <c r="E49" s="41"/>
      <c r="F49" s="41">
        <f t="shared" si="7"/>
        <v>1500</v>
      </c>
      <c r="H49" s="162" t="s">
        <v>100</v>
      </c>
      <c r="I49" s="83"/>
      <c r="J49" s="172">
        <f t="shared" si="0"/>
        <v>1500</v>
      </c>
      <c r="K49" s="173"/>
    </row>
    <row r="50" spans="2:11">
      <c r="B50" s="164" t="s">
        <v>313</v>
      </c>
      <c r="D50" s="41">
        <v>1200</v>
      </c>
      <c r="E50" s="41"/>
      <c r="F50" s="41">
        <f t="shared" si="7"/>
        <v>1200</v>
      </c>
      <c r="H50" s="162" t="s">
        <v>100</v>
      </c>
      <c r="I50" s="83"/>
      <c r="J50" s="172">
        <f t="shared" si="0"/>
        <v>1200</v>
      </c>
      <c r="K50" s="173"/>
    </row>
    <row r="51" spans="2:11">
      <c r="B51" s="164" t="s">
        <v>1015</v>
      </c>
      <c r="D51" s="41">
        <v>1200</v>
      </c>
      <c r="E51" s="41"/>
      <c r="F51" s="41">
        <f t="shared" si="7"/>
        <v>1200</v>
      </c>
      <c r="H51" s="162" t="s">
        <v>100</v>
      </c>
      <c r="I51" s="83"/>
      <c r="J51" s="172">
        <f t="shared" si="0"/>
        <v>1200</v>
      </c>
      <c r="K51" s="173"/>
    </row>
    <row r="52" spans="2:11">
      <c r="B52" s="164" t="s">
        <v>314</v>
      </c>
      <c r="D52" s="41">
        <v>3000</v>
      </c>
      <c r="E52" s="41"/>
      <c r="F52" s="41">
        <f t="shared" si="7"/>
        <v>3000</v>
      </c>
      <c r="H52" s="162" t="s">
        <v>100</v>
      </c>
      <c r="I52" s="83"/>
      <c r="J52" s="172">
        <f t="shared" si="0"/>
        <v>3000</v>
      </c>
      <c r="K52" s="173"/>
    </row>
    <row r="53" spans="2:11">
      <c r="B53" s="164" t="s">
        <v>315</v>
      </c>
      <c r="D53" s="41">
        <v>600</v>
      </c>
      <c r="E53" s="41"/>
      <c r="F53" s="41">
        <f t="shared" si="7"/>
        <v>600</v>
      </c>
      <c r="H53" s="162" t="s">
        <v>100</v>
      </c>
      <c r="I53" s="83"/>
      <c r="J53" s="172">
        <f t="shared" si="0"/>
        <v>600</v>
      </c>
      <c r="K53" s="173"/>
    </row>
    <row r="54" spans="2:11">
      <c r="B54" s="164" t="s">
        <v>316</v>
      </c>
      <c r="D54" s="41">
        <v>25</v>
      </c>
      <c r="E54" s="41"/>
      <c r="F54" s="41">
        <f t="shared" si="7"/>
        <v>25</v>
      </c>
      <c r="H54" s="162" t="s">
        <v>100</v>
      </c>
      <c r="I54" s="83"/>
      <c r="J54" s="172">
        <f t="shared" si="0"/>
        <v>25</v>
      </c>
      <c r="K54" s="173"/>
    </row>
    <row r="55" spans="2:11">
      <c r="B55" s="164" t="s">
        <v>317</v>
      </c>
      <c r="D55" s="41">
        <v>50</v>
      </c>
      <c r="E55" s="41"/>
      <c r="F55" s="41">
        <f t="shared" si="7"/>
        <v>50</v>
      </c>
      <c r="H55" s="162" t="s">
        <v>100</v>
      </c>
      <c r="I55" s="83"/>
      <c r="J55" s="172">
        <f t="shared" si="0"/>
        <v>50</v>
      </c>
      <c r="K55" s="173"/>
    </row>
    <row r="56" spans="2:11">
      <c r="B56" s="293" t="s">
        <v>322</v>
      </c>
      <c r="D56" s="41"/>
      <c r="E56" s="41"/>
      <c r="F56" s="41"/>
      <c r="H56" s="162"/>
      <c r="I56" s="83"/>
      <c r="J56" s="172"/>
      <c r="K56" s="173"/>
    </row>
    <row r="57" spans="2:11">
      <c r="B57" s="175" t="s">
        <v>323</v>
      </c>
      <c r="D57" s="41">
        <v>150</v>
      </c>
      <c r="E57" s="41"/>
      <c r="F57" s="41">
        <f t="shared" ref="F57:F63" si="8">D57</f>
        <v>150</v>
      </c>
      <c r="H57" s="162" t="s">
        <v>100</v>
      </c>
      <c r="I57" s="83"/>
      <c r="J57" s="172">
        <f t="shared" si="0"/>
        <v>150</v>
      </c>
      <c r="K57" s="173"/>
    </row>
    <row r="58" spans="2:11">
      <c r="B58" s="175" t="s">
        <v>324</v>
      </c>
      <c r="D58" s="41">
        <v>100</v>
      </c>
      <c r="E58" s="41"/>
      <c r="F58" s="41">
        <f t="shared" si="8"/>
        <v>100</v>
      </c>
      <c r="H58" s="162" t="s">
        <v>100</v>
      </c>
      <c r="I58" s="83"/>
      <c r="J58" s="172">
        <f t="shared" si="0"/>
        <v>100</v>
      </c>
      <c r="K58" s="173"/>
    </row>
    <row r="59" spans="2:11">
      <c r="B59" s="175" t="s">
        <v>312</v>
      </c>
      <c r="D59" s="41">
        <v>100</v>
      </c>
      <c r="E59" s="41"/>
      <c r="F59" s="41">
        <f t="shared" si="8"/>
        <v>100</v>
      </c>
      <c r="H59" s="162" t="s">
        <v>100</v>
      </c>
      <c r="I59" s="83"/>
      <c r="J59" s="172">
        <f t="shared" si="0"/>
        <v>100</v>
      </c>
      <c r="K59" s="173"/>
    </row>
    <row r="60" spans="2:11">
      <c r="B60" s="175" t="s">
        <v>313</v>
      </c>
      <c r="D60" s="41">
        <v>25</v>
      </c>
      <c r="E60" s="41"/>
      <c r="F60" s="41">
        <f t="shared" si="8"/>
        <v>25</v>
      </c>
      <c r="H60" s="162" t="s">
        <v>100</v>
      </c>
      <c r="I60" s="83"/>
      <c r="J60" s="172">
        <f t="shared" si="0"/>
        <v>25</v>
      </c>
      <c r="K60" s="173"/>
    </row>
    <row r="61" spans="2:11">
      <c r="B61" s="175" t="s">
        <v>315</v>
      </c>
      <c r="D61" s="41">
        <v>50</v>
      </c>
      <c r="E61" s="41"/>
      <c r="F61" s="41">
        <f t="shared" si="8"/>
        <v>50</v>
      </c>
      <c r="H61" s="162" t="s">
        <v>100</v>
      </c>
      <c r="I61" s="83"/>
      <c r="J61" s="172">
        <f t="shared" si="0"/>
        <v>50</v>
      </c>
      <c r="K61" s="173"/>
    </row>
    <row r="62" spans="2:11">
      <c r="B62" s="175" t="s">
        <v>325</v>
      </c>
      <c r="D62" s="41">
        <v>25</v>
      </c>
      <c r="E62" s="41"/>
      <c r="F62" s="41">
        <f t="shared" si="8"/>
        <v>25</v>
      </c>
      <c r="H62" s="162" t="s">
        <v>100</v>
      </c>
      <c r="I62" s="83"/>
      <c r="J62" s="172">
        <f t="shared" si="0"/>
        <v>25</v>
      </c>
      <c r="K62" s="173"/>
    </row>
    <row r="63" spans="2:11">
      <c r="B63" s="175" t="s">
        <v>326</v>
      </c>
      <c r="D63" s="41">
        <v>15</v>
      </c>
      <c r="E63" s="41"/>
      <c r="F63" s="41">
        <f t="shared" si="8"/>
        <v>15</v>
      </c>
      <c r="H63" s="162" t="s">
        <v>100</v>
      </c>
      <c r="I63" s="83"/>
      <c r="J63" s="172">
        <f t="shared" si="0"/>
        <v>15</v>
      </c>
      <c r="K63" s="173"/>
    </row>
    <row r="64" spans="2:11">
      <c r="B64" s="294" t="s">
        <v>327</v>
      </c>
      <c r="D64" s="41"/>
      <c r="E64" s="41"/>
      <c r="F64" s="41"/>
      <c r="H64" s="162"/>
      <c r="I64" s="83"/>
      <c r="J64" s="172"/>
      <c r="K64" s="173"/>
    </row>
    <row r="65" spans="2:11">
      <c r="B65" s="175" t="s">
        <v>235</v>
      </c>
      <c r="D65" s="41">
        <v>300</v>
      </c>
      <c r="E65" s="41"/>
      <c r="F65" s="41">
        <f t="shared" ref="F65:F68" si="9">D65</f>
        <v>300</v>
      </c>
      <c r="H65" s="162" t="s">
        <v>100</v>
      </c>
      <c r="I65" s="83"/>
      <c r="J65" s="172">
        <f t="shared" si="0"/>
        <v>300</v>
      </c>
      <c r="K65" s="173"/>
    </row>
    <row r="66" spans="2:11">
      <c r="B66" s="175" t="s">
        <v>241</v>
      </c>
      <c r="D66" s="41">
        <v>300</v>
      </c>
      <c r="E66" s="41"/>
      <c r="F66" s="41">
        <f t="shared" si="9"/>
        <v>300</v>
      </c>
      <c r="H66" s="162" t="s">
        <v>100</v>
      </c>
      <c r="I66" s="83"/>
      <c r="J66" s="172">
        <f t="shared" si="0"/>
        <v>300</v>
      </c>
      <c r="K66" s="173"/>
    </row>
    <row r="67" spans="2:11">
      <c r="B67" s="175" t="s">
        <v>325</v>
      </c>
      <c r="D67" s="41">
        <v>25</v>
      </c>
      <c r="E67" s="41"/>
      <c r="F67" s="41">
        <f t="shared" si="9"/>
        <v>25</v>
      </c>
      <c r="H67" s="162" t="s">
        <v>100</v>
      </c>
      <c r="I67" s="83"/>
      <c r="J67" s="172">
        <f t="shared" si="0"/>
        <v>25</v>
      </c>
      <c r="K67" s="173"/>
    </row>
    <row r="68" spans="2:11">
      <c r="B68" s="175" t="s">
        <v>326</v>
      </c>
      <c r="D68" s="41">
        <v>15</v>
      </c>
      <c r="E68" s="41"/>
      <c r="F68" s="41">
        <f t="shared" si="9"/>
        <v>15</v>
      </c>
      <c r="H68" s="162" t="s">
        <v>100</v>
      </c>
      <c r="I68" s="83"/>
      <c r="J68" s="172">
        <f t="shared" si="0"/>
        <v>15</v>
      </c>
      <c r="K68" s="173"/>
    </row>
    <row r="69" spans="2:11">
      <c r="B69" s="294" t="s">
        <v>328</v>
      </c>
      <c r="D69" s="41"/>
      <c r="E69" s="41"/>
      <c r="F69" s="41"/>
      <c r="H69" s="162"/>
      <c r="I69" s="83"/>
      <c r="J69" s="172"/>
      <c r="K69" s="173"/>
    </row>
    <row r="70" spans="2:11">
      <c r="B70" s="175" t="s">
        <v>310</v>
      </c>
      <c r="D70" s="41">
        <v>200</v>
      </c>
      <c r="E70" s="41"/>
      <c r="F70" s="41">
        <f t="shared" ref="F70:F75" si="10">D70</f>
        <v>200</v>
      </c>
      <c r="H70" s="162" t="s">
        <v>100</v>
      </c>
      <c r="I70" s="83"/>
      <c r="J70" s="172">
        <f t="shared" si="0"/>
        <v>200</v>
      </c>
      <c r="K70" s="173"/>
    </row>
    <row r="71" spans="2:11">
      <c r="B71" s="175" t="s">
        <v>329</v>
      </c>
      <c r="D71" s="41">
        <v>100</v>
      </c>
      <c r="E71" s="41"/>
      <c r="F71" s="41">
        <f t="shared" si="10"/>
        <v>100</v>
      </c>
      <c r="H71" s="162" t="s">
        <v>100</v>
      </c>
      <c r="I71" s="83"/>
      <c r="J71" s="172">
        <f t="shared" si="0"/>
        <v>100</v>
      </c>
      <c r="K71" s="173"/>
    </row>
    <row r="72" spans="2:11">
      <c r="B72" s="175" t="s">
        <v>315</v>
      </c>
      <c r="D72" s="41">
        <v>50</v>
      </c>
      <c r="E72" s="41"/>
      <c r="F72" s="41">
        <f t="shared" si="10"/>
        <v>50</v>
      </c>
      <c r="H72" s="162" t="s">
        <v>100</v>
      </c>
      <c r="I72" s="83"/>
      <c r="J72" s="172">
        <f t="shared" si="0"/>
        <v>50</v>
      </c>
      <c r="K72" s="173"/>
    </row>
    <row r="73" spans="2:11">
      <c r="B73" s="175" t="s">
        <v>241</v>
      </c>
      <c r="D73" s="41">
        <v>200</v>
      </c>
      <c r="E73" s="41"/>
      <c r="F73" s="41">
        <f t="shared" si="10"/>
        <v>200</v>
      </c>
      <c r="H73" s="162" t="s">
        <v>100</v>
      </c>
      <c r="I73" s="83"/>
      <c r="J73" s="172">
        <f t="shared" si="0"/>
        <v>200</v>
      </c>
      <c r="K73" s="173"/>
    </row>
    <row r="74" spans="2:11">
      <c r="B74" s="175" t="s">
        <v>312</v>
      </c>
      <c r="D74" s="41">
        <v>100</v>
      </c>
      <c r="E74" s="41"/>
      <c r="F74" s="41">
        <f t="shared" si="10"/>
        <v>100</v>
      </c>
      <c r="H74" s="162" t="s">
        <v>100</v>
      </c>
      <c r="I74" s="83"/>
      <c r="J74" s="172">
        <f t="shared" si="0"/>
        <v>100</v>
      </c>
      <c r="K74" s="173"/>
    </row>
    <row r="75" spans="2:11">
      <c r="B75" s="175" t="s">
        <v>326</v>
      </c>
      <c r="D75" s="41">
        <v>15</v>
      </c>
      <c r="E75" s="41"/>
      <c r="F75" s="41">
        <f t="shared" si="10"/>
        <v>15</v>
      </c>
      <c r="H75" s="162" t="s">
        <v>100</v>
      </c>
      <c r="I75" s="83"/>
      <c r="J75" s="172">
        <f t="shared" si="0"/>
        <v>15</v>
      </c>
      <c r="K75" s="173"/>
    </row>
    <row r="76" spans="2:11">
      <c r="B76" s="286" t="s">
        <v>330</v>
      </c>
      <c r="D76" s="41"/>
      <c r="E76" s="41"/>
      <c r="F76" s="41"/>
      <c r="H76" s="162"/>
      <c r="I76" s="83"/>
      <c r="J76" s="172"/>
      <c r="K76" s="173"/>
    </row>
    <row r="77" spans="2:11">
      <c r="B77" s="175" t="s">
        <v>310</v>
      </c>
      <c r="D77" s="41">
        <v>200</v>
      </c>
      <c r="E77" s="41"/>
      <c r="F77" s="41">
        <f t="shared" ref="F77:F82" si="11">D77</f>
        <v>200</v>
      </c>
      <c r="H77" s="162" t="s">
        <v>100</v>
      </c>
      <c r="I77" s="83"/>
      <c r="J77" s="172">
        <f t="shared" si="0"/>
        <v>200</v>
      </c>
      <c r="K77" s="173"/>
    </row>
    <row r="78" spans="2:11">
      <c r="B78" s="175" t="s">
        <v>329</v>
      </c>
      <c r="D78" s="41">
        <v>100</v>
      </c>
      <c r="E78" s="41"/>
      <c r="F78" s="41">
        <f t="shared" si="11"/>
        <v>100</v>
      </c>
      <c r="H78" s="162" t="s">
        <v>100</v>
      </c>
      <c r="I78" s="83"/>
      <c r="J78" s="172">
        <f t="shared" si="0"/>
        <v>100</v>
      </c>
      <c r="K78" s="173"/>
    </row>
    <row r="79" spans="2:11">
      <c r="B79" s="175" t="s">
        <v>315</v>
      </c>
      <c r="D79" s="41">
        <v>50</v>
      </c>
      <c r="E79" s="41"/>
      <c r="F79" s="41">
        <f t="shared" si="11"/>
        <v>50</v>
      </c>
      <c r="H79" s="162" t="s">
        <v>100</v>
      </c>
      <c r="I79" s="83"/>
      <c r="J79" s="172">
        <f t="shared" ref="J79:J90" si="12">F79</f>
        <v>50</v>
      </c>
      <c r="K79" s="173"/>
    </row>
    <row r="80" spans="2:11">
      <c r="B80" s="175" t="s">
        <v>241</v>
      </c>
      <c r="D80" s="41">
        <v>200</v>
      </c>
      <c r="E80" s="41"/>
      <c r="F80" s="41">
        <f t="shared" si="11"/>
        <v>200</v>
      </c>
      <c r="H80" s="162" t="s">
        <v>100</v>
      </c>
      <c r="I80" s="83"/>
      <c r="J80" s="172">
        <f t="shared" si="12"/>
        <v>200</v>
      </c>
      <c r="K80" s="173"/>
    </row>
    <row r="81" spans="2:11">
      <c r="B81" s="175" t="s">
        <v>312</v>
      </c>
      <c r="D81" s="41">
        <v>100</v>
      </c>
      <c r="E81" s="41"/>
      <c r="F81" s="41">
        <f t="shared" si="11"/>
        <v>100</v>
      </c>
      <c r="H81" s="162" t="s">
        <v>100</v>
      </c>
      <c r="I81" s="83"/>
      <c r="J81" s="172">
        <f t="shared" si="12"/>
        <v>100</v>
      </c>
      <c r="K81" s="173"/>
    </row>
    <row r="82" spans="2:11">
      <c r="B82" s="175" t="s">
        <v>326</v>
      </c>
      <c r="D82" s="41">
        <v>15</v>
      </c>
      <c r="E82" s="41"/>
      <c r="F82" s="41">
        <f t="shared" si="11"/>
        <v>15</v>
      </c>
      <c r="H82" s="162" t="s">
        <v>100</v>
      </c>
      <c r="I82" s="83"/>
      <c r="J82" s="172">
        <f t="shared" si="12"/>
        <v>15</v>
      </c>
      <c r="K82" s="173"/>
    </row>
    <row r="83" spans="2:11">
      <c r="B83" s="286" t="s">
        <v>331</v>
      </c>
      <c r="D83" s="41"/>
      <c r="E83" s="41"/>
      <c r="F83" s="41"/>
      <c r="H83" s="162"/>
      <c r="I83" s="83"/>
      <c r="J83" s="172"/>
      <c r="K83" s="173"/>
    </row>
    <row r="84" spans="2:11">
      <c r="B84" s="175" t="s">
        <v>310</v>
      </c>
      <c r="D84" s="41">
        <v>300</v>
      </c>
      <c r="E84" s="41"/>
      <c r="F84" s="41">
        <f t="shared" ref="F84:F87" si="13">D84</f>
        <v>300</v>
      </c>
      <c r="H84" s="162" t="s">
        <v>100</v>
      </c>
      <c r="I84" s="83"/>
      <c r="J84" s="172">
        <f t="shared" si="12"/>
        <v>300</v>
      </c>
      <c r="K84" s="173"/>
    </row>
    <row r="85" spans="2:11">
      <c r="B85" s="175" t="s">
        <v>241</v>
      </c>
      <c r="D85" s="41">
        <v>300</v>
      </c>
      <c r="E85" s="41"/>
      <c r="F85" s="41">
        <f t="shared" si="13"/>
        <v>300</v>
      </c>
      <c r="H85" s="162" t="s">
        <v>100</v>
      </c>
      <c r="I85" s="83"/>
      <c r="J85" s="172">
        <f t="shared" si="12"/>
        <v>300</v>
      </c>
      <c r="K85" s="173"/>
    </row>
    <row r="86" spans="2:11">
      <c r="B86" s="175" t="s">
        <v>325</v>
      </c>
      <c r="D86" s="41">
        <v>25</v>
      </c>
      <c r="E86" s="41"/>
      <c r="F86" s="41">
        <f t="shared" si="13"/>
        <v>25</v>
      </c>
      <c r="H86" s="162" t="s">
        <v>100</v>
      </c>
      <c r="I86" s="83"/>
      <c r="J86" s="172">
        <f t="shared" si="12"/>
        <v>25</v>
      </c>
      <c r="K86" s="173"/>
    </row>
    <row r="87" spans="2:11">
      <c r="B87" s="175" t="s">
        <v>326</v>
      </c>
      <c r="D87" s="41">
        <v>15</v>
      </c>
      <c r="E87" s="41"/>
      <c r="F87" s="41">
        <f t="shared" si="13"/>
        <v>15</v>
      </c>
      <c r="H87" s="162" t="s">
        <v>100</v>
      </c>
      <c r="I87" s="83"/>
      <c r="J87" s="172">
        <f t="shared" si="12"/>
        <v>15</v>
      </c>
      <c r="K87" s="173"/>
    </row>
    <row r="88" spans="2:11">
      <c r="B88" s="286" t="s">
        <v>332</v>
      </c>
      <c r="D88" s="41"/>
      <c r="E88" s="41"/>
      <c r="F88" s="41"/>
      <c r="H88" s="162"/>
      <c r="I88" s="83"/>
      <c r="J88" s="172"/>
      <c r="K88" s="173"/>
    </row>
    <row r="89" spans="2:11">
      <c r="B89" s="175" t="s">
        <v>333</v>
      </c>
      <c r="D89" s="41">
        <v>40</v>
      </c>
      <c r="E89" s="41"/>
      <c r="F89" s="41">
        <f t="shared" ref="F89:F90" si="14">D89</f>
        <v>40</v>
      </c>
      <c r="H89" s="162" t="s">
        <v>100</v>
      </c>
      <c r="I89" s="83"/>
      <c r="J89" s="172">
        <f t="shared" si="12"/>
        <v>40</v>
      </c>
      <c r="K89" s="173"/>
    </row>
    <row r="90" spans="2:11">
      <c r="B90" s="175" t="s">
        <v>241</v>
      </c>
      <c r="D90" s="41">
        <v>20</v>
      </c>
      <c r="E90" s="41"/>
      <c r="F90" s="41">
        <f t="shared" si="14"/>
        <v>20</v>
      </c>
      <c r="H90" s="162" t="s">
        <v>100</v>
      </c>
      <c r="I90" s="83"/>
      <c r="J90" s="172">
        <f t="shared" si="12"/>
        <v>20</v>
      </c>
      <c r="K90" s="173"/>
    </row>
    <row r="91" spans="2:11">
      <c r="D91" s="176"/>
      <c r="E91" s="176"/>
    </row>
  </sheetData>
  <mergeCells count="1">
    <mergeCell ref="L1:P1"/>
  </mergeCells>
  <printOptions horizontalCentered="1"/>
  <pageMargins left="0.74803149606299213" right="0.74803149606299213" top="0.98425196850393704" bottom="0.98425196850393704" header="0.51181102362204722" footer="0.51181102362204722"/>
  <pageSetup paperSize="9" scale="74" firstPageNumber="80" orientation="landscape" useFirstPageNumber="1" r:id="rId1"/>
  <headerFooter alignWithMargins="0">
    <oddFooter xml:space="preserve">&amp;C&amp;"Gill Sans MT Light,Regular"Page 12.10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30D6A8-C361-4E46-B153-900E26443023}">
  <sheetPr>
    <tabColor rgb="FFFFFF00"/>
    <pageSetUpPr fitToPage="1"/>
  </sheetPr>
  <dimension ref="A2:K60"/>
  <sheetViews>
    <sheetView showGridLines="0" zoomScale="85" zoomScaleNormal="100" zoomScaleSheetLayoutView="85" workbookViewId="0">
      <pane xSplit="2" ySplit="6" topLeftCell="C7" activePane="bottomRight" state="frozen"/>
      <selection pane="topRight" activeCell="C1" sqref="C1"/>
      <selection pane="bottomLeft" activeCell="A7" sqref="A7"/>
      <selection pane="bottomRight"/>
    </sheetView>
  </sheetViews>
  <sheetFormatPr defaultColWidth="9.140625" defaultRowHeight="15"/>
  <cols>
    <col min="1" max="1" width="3.7109375" style="110" customWidth="1"/>
    <col min="2" max="2" width="76.5703125" style="110" customWidth="1"/>
    <col min="3" max="3" width="2.28515625" style="110" customWidth="1"/>
    <col min="4" max="4" width="12.5703125" style="110" customWidth="1"/>
    <col min="5" max="5" width="2.85546875" style="110" customWidth="1"/>
    <col min="6" max="6" width="12.5703125" style="110" customWidth="1"/>
    <col min="7" max="7" width="2.85546875" style="110" customWidth="1"/>
    <col min="8" max="8" width="8.85546875" style="110" customWidth="1"/>
    <col min="9" max="9" width="2.28515625" style="110" customWidth="1"/>
    <col min="10" max="10" width="12.5703125" style="110" customWidth="1"/>
    <col min="11" max="11" width="2.42578125" style="110" customWidth="1"/>
    <col min="12" max="16384" width="9.140625" style="110"/>
  </cols>
  <sheetData>
    <row r="2" spans="1:11" ht="20.25">
      <c r="B2" s="435" t="s">
        <v>178</v>
      </c>
    </row>
    <row r="4" spans="1:11" ht="18" customHeight="1">
      <c r="D4" s="213" t="s">
        <v>291</v>
      </c>
      <c r="F4" s="213" t="s">
        <v>844</v>
      </c>
      <c r="G4" s="213"/>
      <c r="I4" s="77"/>
      <c r="J4" s="213" t="s">
        <v>844</v>
      </c>
      <c r="K4" s="160"/>
    </row>
    <row r="5" spans="1:11" s="379" customFormat="1" ht="31.5">
      <c r="C5" s="110"/>
      <c r="D5" s="494" t="s">
        <v>30</v>
      </c>
      <c r="E5" s="110"/>
      <c r="F5" s="494" t="s">
        <v>30</v>
      </c>
      <c r="G5" s="495"/>
      <c r="H5" s="297" t="s">
        <v>29</v>
      </c>
      <c r="I5" s="77"/>
      <c r="J5" s="297" t="s">
        <v>28</v>
      </c>
      <c r="K5" s="161"/>
    </row>
    <row r="6" spans="1:11" ht="15.75">
      <c r="B6" s="380"/>
      <c r="D6" s="381" t="s">
        <v>614</v>
      </c>
      <c r="F6" s="381" t="s">
        <v>614</v>
      </c>
      <c r="G6" s="381"/>
      <c r="H6" s="367" t="s">
        <v>615</v>
      </c>
      <c r="I6" s="367"/>
      <c r="J6" s="381" t="s">
        <v>616</v>
      </c>
      <c r="K6" s="381"/>
    </row>
    <row r="7" spans="1:11" ht="15.75">
      <c r="B7" s="478" t="s">
        <v>34</v>
      </c>
      <c r="D7" s="109"/>
      <c r="E7" s="109"/>
      <c r="F7" s="109"/>
      <c r="G7" s="109"/>
      <c r="H7" s="75" t="s">
        <v>0</v>
      </c>
      <c r="I7" s="75"/>
      <c r="J7" s="75"/>
      <c r="K7" s="109"/>
    </row>
    <row r="8" spans="1:11">
      <c r="A8" s="102"/>
      <c r="B8" s="102" t="s">
        <v>337</v>
      </c>
      <c r="D8" s="109"/>
      <c r="E8" s="109"/>
      <c r="F8" s="109"/>
      <c r="G8" s="109"/>
      <c r="H8" s="100"/>
      <c r="I8" s="100"/>
      <c r="J8" s="81"/>
      <c r="K8" s="109"/>
    </row>
    <row r="9" spans="1:11">
      <c r="A9" s="102"/>
      <c r="B9" s="496" t="s">
        <v>334</v>
      </c>
      <c r="D9" s="75">
        <v>320</v>
      </c>
      <c r="E9" s="75"/>
      <c r="F9" s="75">
        <v>336</v>
      </c>
      <c r="G9" s="108"/>
      <c r="H9" s="104" t="s">
        <v>100</v>
      </c>
      <c r="I9" s="104"/>
      <c r="J9" s="75">
        <f>F9</f>
        <v>336</v>
      </c>
      <c r="K9" s="109"/>
    </row>
    <row r="10" spans="1:11">
      <c r="A10" s="102"/>
      <c r="B10" s="496" t="s">
        <v>596</v>
      </c>
      <c r="D10" s="75">
        <v>39</v>
      </c>
      <c r="E10" s="75"/>
      <c r="F10" s="75">
        <f>(+D10*1.05)+0.05</f>
        <v>41</v>
      </c>
      <c r="G10" s="108"/>
      <c r="H10" s="104" t="s">
        <v>100</v>
      </c>
      <c r="I10" s="104"/>
      <c r="J10" s="75">
        <f t="shared" ref="J10:J45" si="0">F10</f>
        <v>41</v>
      </c>
      <c r="K10" s="109"/>
    </row>
    <row r="11" spans="1:11">
      <c r="A11" s="102"/>
      <c r="B11" s="496" t="s">
        <v>234</v>
      </c>
      <c r="D11" s="75">
        <v>52.5</v>
      </c>
      <c r="E11" s="75"/>
      <c r="F11" s="75">
        <v>55</v>
      </c>
      <c r="G11" s="215"/>
      <c r="H11" s="104" t="s">
        <v>100</v>
      </c>
      <c r="I11" s="104"/>
      <c r="J11" s="75">
        <f t="shared" si="0"/>
        <v>55</v>
      </c>
      <c r="K11" s="109"/>
    </row>
    <row r="12" spans="1:11">
      <c r="A12" s="102"/>
      <c r="B12" s="496" t="s">
        <v>335</v>
      </c>
      <c r="D12" s="75">
        <v>5</v>
      </c>
      <c r="E12" s="75"/>
      <c r="F12" s="75">
        <f>+D12*1</f>
        <v>5</v>
      </c>
      <c r="G12" s="215"/>
      <c r="H12" s="104" t="s">
        <v>100</v>
      </c>
      <c r="I12" s="104"/>
      <c r="J12" s="75">
        <f t="shared" si="0"/>
        <v>5</v>
      </c>
      <c r="K12" s="109"/>
    </row>
    <row r="13" spans="1:11">
      <c r="A13" s="102"/>
      <c r="B13" s="496" t="s">
        <v>166</v>
      </c>
      <c r="D13" s="75">
        <v>40</v>
      </c>
      <c r="E13" s="75"/>
      <c r="F13" s="75">
        <v>40</v>
      </c>
      <c r="G13" s="108"/>
      <c r="H13" s="104" t="s">
        <v>100</v>
      </c>
      <c r="I13" s="104"/>
      <c r="J13" s="75">
        <f t="shared" si="0"/>
        <v>40</v>
      </c>
      <c r="K13" s="109"/>
    </row>
    <row r="14" spans="1:11">
      <c r="A14" s="102"/>
      <c r="B14" s="496" t="s">
        <v>336</v>
      </c>
      <c r="D14" s="75">
        <v>50</v>
      </c>
      <c r="E14" s="75"/>
      <c r="F14" s="82">
        <v>50</v>
      </c>
      <c r="G14" s="108"/>
      <c r="H14" s="104" t="s">
        <v>100</v>
      </c>
      <c r="I14" s="104"/>
      <c r="J14" s="82">
        <f t="shared" si="0"/>
        <v>50</v>
      </c>
      <c r="K14" s="109"/>
    </row>
    <row r="15" spans="1:11">
      <c r="A15" s="102"/>
      <c r="B15" s="496" t="s">
        <v>845</v>
      </c>
      <c r="D15" s="75">
        <v>37</v>
      </c>
      <c r="E15" s="75"/>
      <c r="F15" s="82">
        <v>39</v>
      </c>
      <c r="G15" s="108"/>
      <c r="H15" s="104" t="s">
        <v>100</v>
      </c>
      <c r="I15" s="104"/>
      <c r="J15" s="82">
        <f t="shared" si="0"/>
        <v>39</v>
      </c>
      <c r="K15" s="109"/>
    </row>
    <row r="16" spans="1:11">
      <c r="A16" s="102"/>
      <c r="B16" s="496"/>
      <c r="D16" s="75"/>
      <c r="E16" s="75"/>
      <c r="F16" s="75"/>
      <c r="G16" s="108"/>
      <c r="H16" s="104"/>
      <c r="I16" s="104"/>
      <c r="J16" s="75"/>
      <c r="K16" s="109"/>
    </row>
    <row r="17" spans="1:11">
      <c r="A17" s="102"/>
      <c r="B17" s="497" t="s">
        <v>846</v>
      </c>
      <c r="D17" s="75"/>
      <c r="E17" s="75"/>
      <c r="F17" s="75"/>
      <c r="G17" s="108"/>
      <c r="H17" s="104"/>
      <c r="I17" s="104"/>
      <c r="J17" s="75"/>
      <c r="K17" s="109"/>
    </row>
    <row r="18" spans="1:11">
      <c r="A18" s="102"/>
      <c r="B18" s="498" t="s">
        <v>847</v>
      </c>
      <c r="D18" s="188">
        <v>89</v>
      </c>
      <c r="E18" s="188"/>
      <c r="F18" s="188">
        <v>93</v>
      </c>
      <c r="G18" s="108"/>
      <c r="H18" s="182" t="s">
        <v>100</v>
      </c>
      <c r="I18" s="182"/>
      <c r="J18" s="188">
        <f t="shared" ref="J18:J25" si="1">F18</f>
        <v>93</v>
      </c>
      <c r="K18" s="109"/>
    </row>
    <row r="19" spans="1:11">
      <c r="A19" s="102"/>
      <c r="B19" s="496" t="s">
        <v>848</v>
      </c>
      <c r="D19" s="104">
        <v>315</v>
      </c>
      <c r="E19" s="104"/>
      <c r="F19" s="75">
        <v>330</v>
      </c>
      <c r="G19" s="499"/>
      <c r="H19" s="104" t="s">
        <v>100</v>
      </c>
      <c r="I19" s="104"/>
      <c r="J19" s="75">
        <f t="shared" si="1"/>
        <v>330</v>
      </c>
      <c r="K19" s="109"/>
    </row>
    <row r="20" spans="1:11">
      <c r="A20" s="102"/>
      <c r="B20" s="496" t="s">
        <v>855</v>
      </c>
      <c r="D20" s="104">
        <v>63</v>
      </c>
      <c r="E20" s="104"/>
      <c r="F20" s="75">
        <v>66</v>
      </c>
      <c r="G20" s="499"/>
      <c r="H20" s="104"/>
      <c r="I20" s="104"/>
      <c r="J20" s="75"/>
      <c r="K20" s="109"/>
    </row>
    <row r="21" spans="1:11">
      <c r="A21" s="102"/>
      <c r="B21" s="496" t="s">
        <v>856</v>
      </c>
      <c r="D21" s="104">
        <v>86</v>
      </c>
      <c r="E21" s="104"/>
      <c r="F21" s="75">
        <v>90</v>
      </c>
      <c r="G21" s="499"/>
      <c r="H21" s="104"/>
      <c r="I21" s="104"/>
      <c r="J21" s="75"/>
      <c r="K21" s="109"/>
    </row>
    <row r="22" spans="1:11">
      <c r="A22" s="224"/>
      <c r="B22" s="496" t="s">
        <v>849</v>
      </c>
      <c r="D22" s="104">
        <v>44</v>
      </c>
      <c r="E22" s="104"/>
      <c r="F22" s="75">
        <v>46</v>
      </c>
      <c r="G22" s="499"/>
      <c r="H22" s="104" t="s">
        <v>100</v>
      </c>
      <c r="I22" s="104"/>
      <c r="J22" s="75">
        <f t="shared" si="1"/>
        <v>46</v>
      </c>
      <c r="K22" s="109"/>
    </row>
    <row r="23" spans="1:11">
      <c r="A23" s="102"/>
      <c r="B23" s="496" t="s">
        <v>850</v>
      </c>
      <c r="D23" s="75">
        <v>39</v>
      </c>
      <c r="E23" s="75"/>
      <c r="F23" s="75">
        <v>41</v>
      </c>
      <c r="G23" s="108"/>
      <c r="H23" s="104" t="s">
        <v>100</v>
      </c>
      <c r="I23" s="104"/>
      <c r="J23" s="75">
        <f t="shared" si="1"/>
        <v>41</v>
      </c>
      <c r="K23" s="109"/>
    </row>
    <row r="24" spans="1:11">
      <c r="A24" s="102"/>
      <c r="B24" s="496" t="s">
        <v>791</v>
      </c>
      <c r="D24" s="75">
        <v>21</v>
      </c>
      <c r="E24" s="75"/>
      <c r="F24" s="75">
        <v>22</v>
      </c>
      <c r="G24" s="108"/>
      <c r="H24" s="104" t="s">
        <v>100</v>
      </c>
      <c r="I24" s="104"/>
      <c r="J24" s="75">
        <f t="shared" si="1"/>
        <v>22</v>
      </c>
      <c r="K24" s="109"/>
    </row>
    <row r="25" spans="1:11">
      <c r="A25" s="500"/>
      <c r="B25" s="496" t="s">
        <v>851</v>
      </c>
      <c r="D25" s="75">
        <v>37</v>
      </c>
      <c r="E25" s="75"/>
      <c r="F25" s="75">
        <v>39</v>
      </c>
      <c r="G25" s="75"/>
      <c r="H25" s="104" t="s">
        <v>100</v>
      </c>
      <c r="I25" s="104"/>
      <c r="J25" s="75">
        <f t="shared" si="1"/>
        <v>39</v>
      </c>
      <c r="K25" s="109"/>
    </row>
    <row r="26" spans="1:11">
      <c r="A26" s="102"/>
      <c r="B26" s="496"/>
      <c r="D26" s="75"/>
      <c r="E26" s="75"/>
      <c r="F26" s="75"/>
      <c r="G26" s="75"/>
      <c r="H26" s="104"/>
      <c r="I26" s="75"/>
      <c r="J26" s="75"/>
      <c r="K26" s="109"/>
    </row>
    <row r="27" spans="1:11">
      <c r="A27" s="102"/>
      <c r="B27" s="497" t="s">
        <v>852</v>
      </c>
      <c r="D27" s="75"/>
      <c r="E27" s="75"/>
      <c r="F27" s="75"/>
      <c r="G27" s="108"/>
      <c r="H27" s="104"/>
      <c r="I27" s="104"/>
      <c r="J27" s="75"/>
      <c r="K27" s="109"/>
    </row>
    <row r="28" spans="1:11">
      <c r="A28" s="102"/>
      <c r="B28" s="498" t="s">
        <v>847</v>
      </c>
      <c r="D28" s="188">
        <v>89</v>
      </c>
      <c r="E28" s="188"/>
      <c r="F28" s="188">
        <v>93</v>
      </c>
      <c r="G28" s="108"/>
      <c r="H28" s="182" t="s">
        <v>100</v>
      </c>
      <c r="I28" s="182"/>
      <c r="J28" s="188">
        <f t="shared" si="0"/>
        <v>93</v>
      </c>
      <c r="K28" s="109"/>
    </row>
    <row r="29" spans="1:11">
      <c r="A29" s="102"/>
      <c r="B29" s="496" t="s">
        <v>848</v>
      </c>
      <c r="D29" s="104">
        <v>220</v>
      </c>
      <c r="E29" s="104"/>
      <c r="F29" s="75">
        <v>231</v>
      </c>
      <c r="G29" s="499"/>
      <c r="H29" s="104" t="s">
        <v>100</v>
      </c>
      <c r="I29" s="104"/>
      <c r="J29" s="75">
        <f t="shared" si="0"/>
        <v>231</v>
      </c>
      <c r="K29" s="109"/>
    </row>
    <row r="30" spans="1:11">
      <c r="A30" s="102"/>
      <c r="B30" s="496" t="s">
        <v>855</v>
      </c>
      <c r="D30" s="104">
        <v>63</v>
      </c>
      <c r="E30" s="104"/>
      <c r="F30" s="75">
        <v>66</v>
      </c>
      <c r="G30" s="499"/>
      <c r="H30" s="104"/>
      <c r="I30" s="104"/>
      <c r="J30" s="75"/>
      <c r="K30" s="109"/>
    </row>
    <row r="31" spans="1:11">
      <c r="A31" s="102"/>
      <c r="B31" s="496" t="s">
        <v>856</v>
      </c>
      <c r="D31" s="104">
        <v>86</v>
      </c>
      <c r="E31" s="104"/>
      <c r="F31" s="75">
        <v>90</v>
      </c>
      <c r="G31" s="499"/>
      <c r="H31" s="104"/>
      <c r="I31" s="104"/>
      <c r="J31" s="75"/>
      <c r="K31" s="109"/>
    </row>
    <row r="32" spans="1:11">
      <c r="A32" s="224"/>
      <c r="B32" s="496" t="s">
        <v>853</v>
      </c>
      <c r="D32" s="104">
        <v>44</v>
      </c>
      <c r="E32" s="104"/>
      <c r="F32" s="75">
        <v>46</v>
      </c>
      <c r="G32" s="499"/>
      <c r="H32" s="104" t="s">
        <v>100</v>
      </c>
      <c r="I32" s="104"/>
      <c r="J32" s="75">
        <f t="shared" ref="J32" si="2">F32</f>
        <v>46</v>
      </c>
      <c r="K32" s="109"/>
    </row>
    <row r="33" spans="1:11">
      <c r="A33" s="500"/>
      <c r="B33" s="496" t="s">
        <v>791</v>
      </c>
      <c r="D33" s="75">
        <v>21</v>
      </c>
      <c r="E33" s="75"/>
      <c r="F33" s="75">
        <v>22</v>
      </c>
      <c r="G33" s="75"/>
      <c r="H33" s="104" t="s">
        <v>100</v>
      </c>
      <c r="I33" s="104"/>
      <c r="J33" s="75">
        <f t="shared" si="0"/>
        <v>22</v>
      </c>
      <c r="K33" s="109"/>
    </row>
    <row r="34" spans="1:11">
      <c r="A34" s="102"/>
      <c r="B34" s="496" t="s">
        <v>792</v>
      </c>
      <c r="D34" s="75">
        <v>152</v>
      </c>
      <c r="E34" s="75"/>
      <c r="F34" s="75">
        <v>160</v>
      </c>
      <c r="G34" s="75"/>
      <c r="H34" s="104" t="s">
        <v>100</v>
      </c>
      <c r="I34" s="104"/>
      <c r="J34" s="75">
        <f t="shared" si="0"/>
        <v>160</v>
      </c>
      <c r="K34" s="109"/>
    </row>
    <row r="35" spans="1:11">
      <c r="A35" s="102"/>
      <c r="B35" s="496" t="s">
        <v>793</v>
      </c>
      <c r="D35" s="75">
        <v>116</v>
      </c>
      <c r="E35" s="75"/>
      <c r="F35" s="75">
        <v>122</v>
      </c>
      <c r="G35" s="75"/>
      <c r="H35" s="104" t="s">
        <v>100</v>
      </c>
      <c r="I35" s="104"/>
      <c r="J35" s="75">
        <f t="shared" si="0"/>
        <v>122</v>
      </c>
      <c r="K35" s="109"/>
    </row>
    <row r="36" spans="1:11">
      <c r="A36" s="102"/>
      <c r="B36" s="496" t="s">
        <v>794</v>
      </c>
      <c r="D36" s="75">
        <v>89</v>
      </c>
      <c r="E36" s="75"/>
      <c r="F36" s="75">
        <v>93</v>
      </c>
      <c r="G36" s="75"/>
      <c r="H36" s="104" t="s">
        <v>100</v>
      </c>
      <c r="I36" s="104"/>
      <c r="J36" s="75">
        <f t="shared" si="0"/>
        <v>93</v>
      </c>
      <c r="K36" s="109"/>
    </row>
    <row r="37" spans="1:11">
      <c r="A37" s="102"/>
      <c r="B37" s="496" t="s">
        <v>338</v>
      </c>
      <c r="D37" s="75">
        <v>84</v>
      </c>
      <c r="E37" s="75"/>
      <c r="F37" s="75">
        <v>88</v>
      </c>
      <c r="G37" s="75"/>
      <c r="H37" s="104" t="s">
        <v>100</v>
      </c>
      <c r="I37" s="75"/>
      <c r="J37" s="75">
        <f t="shared" si="0"/>
        <v>88</v>
      </c>
      <c r="K37" s="109"/>
    </row>
    <row r="38" spans="1:11">
      <c r="A38" s="102"/>
      <c r="B38" s="496" t="s">
        <v>851</v>
      </c>
      <c r="D38" s="75">
        <v>37</v>
      </c>
      <c r="E38" s="75"/>
      <c r="F38" s="75">
        <v>39</v>
      </c>
      <c r="G38" s="75"/>
      <c r="H38" s="104"/>
      <c r="I38" s="75"/>
      <c r="J38" s="75">
        <f t="shared" si="0"/>
        <v>39</v>
      </c>
      <c r="K38" s="109"/>
    </row>
    <row r="39" spans="1:11">
      <c r="A39" s="102"/>
      <c r="B39" s="496"/>
      <c r="D39" s="75"/>
      <c r="E39" s="75"/>
      <c r="F39" s="75"/>
      <c r="G39" s="75"/>
      <c r="H39" s="104"/>
      <c r="I39" s="75"/>
      <c r="J39" s="75"/>
      <c r="K39" s="109"/>
    </row>
    <row r="40" spans="1:11">
      <c r="A40" s="102"/>
      <c r="B40" s="497" t="s">
        <v>854</v>
      </c>
      <c r="D40" s="75"/>
      <c r="E40" s="75"/>
      <c r="F40" s="75"/>
      <c r="G40" s="75"/>
      <c r="H40" s="104"/>
      <c r="I40" s="75"/>
      <c r="J40" s="75"/>
      <c r="K40" s="109"/>
    </row>
    <row r="41" spans="1:11">
      <c r="A41" s="102"/>
      <c r="B41" s="496" t="s">
        <v>339</v>
      </c>
      <c r="D41" s="75">
        <v>158</v>
      </c>
      <c r="E41" s="75"/>
      <c r="F41" s="75">
        <v>166</v>
      </c>
      <c r="G41" s="75"/>
      <c r="H41" s="104"/>
      <c r="I41" s="75"/>
      <c r="J41" s="75">
        <f t="shared" si="0"/>
        <v>166</v>
      </c>
      <c r="K41" s="109"/>
    </row>
    <row r="42" spans="1:11">
      <c r="A42" s="102"/>
      <c r="B42" s="496" t="s">
        <v>340</v>
      </c>
      <c r="D42" s="75">
        <v>262</v>
      </c>
      <c r="E42" s="75"/>
      <c r="F42" s="75">
        <v>275</v>
      </c>
      <c r="G42" s="75"/>
      <c r="H42" s="104"/>
      <c r="I42" s="75"/>
      <c r="J42" s="75">
        <f t="shared" si="0"/>
        <v>275</v>
      </c>
      <c r="K42" s="109"/>
    </row>
    <row r="43" spans="1:11">
      <c r="A43" s="102"/>
      <c r="B43" s="496" t="s">
        <v>341</v>
      </c>
      <c r="D43" s="75">
        <v>420</v>
      </c>
      <c r="E43" s="75"/>
      <c r="F43" s="75">
        <v>440</v>
      </c>
      <c r="G43" s="75"/>
      <c r="H43" s="104"/>
      <c r="I43" s="75"/>
      <c r="J43" s="75">
        <f t="shared" si="0"/>
        <v>440</v>
      </c>
      <c r="K43" s="109"/>
    </row>
    <row r="44" spans="1:11">
      <c r="A44" s="102"/>
      <c r="B44" s="496" t="s">
        <v>342</v>
      </c>
      <c r="D44" s="75">
        <v>577</v>
      </c>
      <c r="E44" s="75"/>
      <c r="F44" s="75">
        <v>606</v>
      </c>
      <c r="G44" s="75"/>
      <c r="H44" s="104"/>
      <c r="I44" s="75"/>
      <c r="J44" s="75">
        <f t="shared" si="0"/>
        <v>606</v>
      </c>
      <c r="K44" s="109"/>
    </row>
    <row r="45" spans="1:11">
      <c r="A45" s="102"/>
      <c r="B45" s="496" t="s">
        <v>343</v>
      </c>
      <c r="D45" s="75">
        <v>147</v>
      </c>
      <c r="E45" s="75"/>
      <c r="F45" s="75">
        <f>(+D45*1.05)-0.35</f>
        <v>154</v>
      </c>
      <c r="G45" s="75"/>
      <c r="H45" s="104"/>
      <c r="I45" s="75"/>
      <c r="J45" s="75">
        <f t="shared" si="0"/>
        <v>154</v>
      </c>
      <c r="K45" s="109"/>
    </row>
    <row r="46" spans="1:11">
      <c r="A46" s="102"/>
      <c r="B46" s="496" t="s">
        <v>850</v>
      </c>
      <c r="D46" s="75">
        <v>39</v>
      </c>
      <c r="E46" s="75"/>
      <c r="F46" s="75">
        <v>41</v>
      </c>
      <c r="G46" s="75"/>
      <c r="H46" s="104"/>
      <c r="I46" s="75"/>
      <c r="J46" s="75"/>
      <c r="K46" s="109"/>
    </row>
    <row r="47" spans="1:11">
      <c r="A47" s="102"/>
      <c r="B47" s="496" t="s">
        <v>851</v>
      </c>
      <c r="D47" s="75">
        <v>37</v>
      </c>
      <c r="E47" s="75"/>
      <c r="F47" s="75">
        <v>39</v>
      </c>
      <c r="G47" s="75"/>
      <c r="H47" s="104"/>
      <c r="I47" s="75"/>
      <c r="J47" s="75"/>
      <c r="K47" s="109"/>
    </row>
    <row r="48" spans="1:11">
      <c r="A48" s="102"/>
      <c r="B48" s="496"/>
      <c r="D48" s="75"/>
      <c r="E48" s="75"/>
      <c r="F48" s="75"/>
      <c r="G48" s="75"/>
      <c r="H48" s="104"/>
      <c r="I48" s="75"/>
      <c r="J48" s="75"/>
      <c r="K48" s="109"/>
    </row>
    <row r="49" spans="1:11" ht="15.75">
      <c r="B49" s="501" t="s">
        <v>344</v>
      </c>
      <c r="C49" s="102"/>
      <c r="D49" s="75"/>
      <c r="E49" s="75"/>
      <c r="F49" s="75"/>
      <c r="G49" s="75"/>
      <c r="H49" s="104"/>
      <c r="I49" s="75"/>
      <c r="J49" s="75"/>
      <c r="K49" s="109"/>
    </row>
    <row r="50" spans="1:11">
      <c r="A50" s="102"/>
      <c r="B50" s="102" t="s">
        <v>345</v>
      </c>
      <c r="C50" s="102"/>
      <c r="D50" s="75"/>
      <c r="E50" s="75"/>
      <c r="F50" s="75"/>
      <c r="G50" s="75"/>
      <c r="H50" s="104"/>
      <c r="I50" s="75"/>
      <c r="J50" s="75"/>
      <c r="K50" s="109"/>
    </row>
    <row r="51" spans="1:11">
      <c r="A51" s="102"/>
      <c r="B51" s="102"/>
      <c r="C51" s="102"/>
      <c r="D51" s="75"/>
      <c r="E51" s="75"/>
      <c r="F51" s="75"/>
      <c r="G51" s="75"/>
      <c r="H51" s="104"/>
      <c r="I51" s="75"/>
      <c r="J51" s="75"/>
      <c r="K51" s="109"/>
    </row>
    <row r="52" spans="1:11">
      <c r="A52" s="102"/>
      <c r="B52" s="102"/>
      <c r="C52" s="102"/>
      <c r="D52" s="75"/>
      <c r="E52" s="75"/>
      <c r="F52" s="75"/>
      <c r="G52" s="75"/>
      <c r="H52" s="109"/>
      <c r="I52" s="109"/>
      <c r="J52" s="81"/>
      <c r="K52" s="109"/>
    </row>
    <row r="53" spans="1:11">
      <c r="A53" s="102"/>
      <c r="B53" s="102"/>
      <c r="C53" s="102"/>
      <c r="D53" s="75"/>
      <c r="E53" s="75"/>
      <c r="F53" s="75"/>
      <c r="G53" s="75"/>
      <c r="H53" s="109"/>
      <c r="I53" s="109"/>
      <c r="J53" s="81"/>
      <c r="K53" s="109"/>
    </row>
    <row r="54" spans="1:11">
      <c r="A54" s="102"/>
      <c r="B54" s="102"/>
      <c r="C54" s="102"/>
      <c r="D54" s="75"/>
      <c r="E54" s="75"/>
      <c r="F54" s="75"/>
      <c r="G54" s="75"/>
      <c r="H54" s="109"/>
      <c r="I54" s="109"/>
      <c r="J54" s="81"/>
      <c r="K54" s="109"/>
    </row>
    <row r="55" spans="1:11">
      <c r="A55" s="102"/>
      <c r="B55" s="102"/>
      <c r="C55" s="102"/>
      <c r="D55" s="109"/>
      <c r="E55" s="109"/>
      <c r="F55" s="109"/>
      <c r="G55" s="109"/>
      <c r="H55" s="215"/>
      <c r="I55" s="215"/>
      <c r="J55" s="479"/>
      <c r="K55" s="109"/>
    </row>
    <row r="56" spans="1:11">
      <c r="H56" s="100"/>
      <c r="I56" s="100"/>
      <c r="J56" s="168"/>
    </row>
    <row r="60" spans="1:11">
      <c r="A60" s="75"/>
      <c r="B60" s="75"/>
    </row>
  </sheetData>
  <printOptions horizontalCentered="1"/>
  <pageMargins left="0.74803149606299213" right="0.74803149606299213" top="0.98425196850393704" bottom="0.98425196850393704" header="0.51181102362204722" footer="0.51181102362204722"/>
  <pageSetup paperSize="9" scale="79" firstPageNumber="80" orientation="landscape" useFirstPageNumber="1" r:id="rId1"/>
  <headerFooter alignWithMargins="0">
    <oddFooter>&amp;C&amp;"Gill Sans MT Light,Regular"Page 12.11</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FF00"/>
    <pageSetUpPr fitToPage="1"/>
  </sheetPr>
  <dimension ref="A2:O69"/>
  <sheetViews>
    <sheetView showGridLines="0" zoomScale="90" zoomScaleNormal="90" workbookViewId="0">
      <pane xSplit="3" ySplit="5" topLeftCell="D6" activePane="bottomRight" state="frozen"/>
      <selection activeCell="B35" sqref="B35"/>
      <selection pane="topRight" activeCell="B35" sqref="B35"/>
      <selection pane="bottomLeft" activeCell="B35" sqref="B35"/>
      <selection pane="bottomRight"/>
    </sheetView>
  </sheetViews>
  <sheetFormatPr defaultColWidth="9.140625" defaultRowHeight="15"/>
  <cols>
    <col min="1" max="1" width="4.5703125" style="75" customWidth="1"/>
    <col min="2" max="2" width="70.85546875" style="75" customWidth="1"/>
    <col min="3" max="3" width="6" style="75" customWidth="1"/>
    <col min="4" max="4" width="2.5703125" style="75" customWidth="1"/>
    <col min="5" max="5" width="12.5703125" style="75" customWidth="1"/>
    <col min="6" max="6" width="3" style="75" customWidth="1"/>
    <col min="7" max="7" width="12.5703125" style="75" customWidth="1"/>
    <col min="8" max="8" width="2.28515625" style="75" customWidth="1"/>
    <col min="9" max="9" width="8.42578125" style="75" bestFit="1" customWidth="1"/>
    <col min="10" max="10" width="2.28515625" style="75" customWidth="1"/>
    <col min="11" max="11" width="12.5703125" style="75" customWidth="1"/>
    <col min="12" max="12" width="3.85546875" style="75" customWidth="1"/>
    <col min="13" max="13" width="13.28515625" style="75" customWidth="1"/>
    <col min="14" max="14" width="4.42578125" style="75" customWidth="1"/>
    <col min="15" max="16384" width="9.140625" style="75"/>
  </cols>
  <sheetData>
    <row r="2" spans="1:13" ht="19.5" customHeight="1">
      <c r="A2" s="73"/>
      <c r="B2" s="383" t="s">
        <v>180</v>
      </c>
    </row>
    <row r="3" spans="1:13" ht="18" customHeight="1">
      <c r="D3" s="224"/>
      <c r="E3" s="145" t="s">
        <v>291</v>
      </c>
      <c r="F3" s="145"/>
      <c r="G3" s="145" t="s">
        <v>844</v>
      </c>
      <c r="H3" s="145"/>
      <c r="J3" s="77"/>
      <c r="K3" s="145" t="s">
        <v>844</v>
      </c>
      <c r="L3" s="78"/>
    </row>
    <row r="4" spans="1:13" s="118" customFormat="1" ht="31.5">
      <c r="D4" s="281"/>
      <c r="E4" s="295" t="s">
        <v>30</v>
      </c>
      <c r="F4" s="79"/>
      <c r="G4" s="295" t="s">
        <v>30</v>
      </c>
      <c r="H4" s="77"/>
      <c r="I4" s="297" t="s">
        <v>29</v>
      </c>
      <c r="J4" s="77"/>
      <c r="K4" s="297" t="s">
        <v>28</v>
      </c>
      <c r="L4" s="77"/>
    </row>
    <row r="5" spans="1:13" ht="15.75">
      <c r="C5" s="112"/>
      <c r="D5" s="269"/>
      <c r="E5" s="367" t="s">
        <v>614</v>
      </c>
      <c r="F5" s="367"/>
      <c r="G5" s="367" t="s">
        <v>614</v>
      </c>
      <c r="H5" s="367"/>
      <c r="I5" s="367" t="s">
        <v>615</v>
      </c>
      <c r="J5" s="367"/>
      <c r="K5" s="367" t="s">
        <v>616</v>
      </c>
      <c r="L5" s="367"/>
    </row>
    <row r="6" spans="1:13" ht="15.75" customHeight="1">
      <c r="B6" s="80" t="s">
        <v>145</v>
      </c>
      <c r="I6" s="75" t="s">
        <v>0</v>
      </c>
    </row>
    <row r="7" spans="1:13">
      <c r="B7" s="75" t="s">
        <v>44</v>
      </c>
      <c r="I7" s="75" t="s">
        <v>0</v>
      </c>
      <c r="L7" s="81"/>
    </row>
    <row r="8" spans="1:13">
      <c r="B8" s="75" t="s">
        <v>43</v>
      </c>
      <c r="E8" s="83">
        <v>122.00000000000001</v>
      </c>
      <c r="F8" s="83"/>
      <c r="G8" s="83">
        <v>128</v>
      </c>
      <c r="H8" s="83"/>
      <c r="I8" s="83">
        <v>0</v>
      </c>
      <c r="J8" s="83"/>
      <c r="K8" s="83">
        <f>I8+G8</f>
        <v>128</v>
      </c>
      <c r="L8" s="81"/>
      <c r="M8" s="103"/>
    </row>
    <row r="9" spans="1:13">
      <c r="B9" s="75" t="s">
        <v>787</v>
      </c>
      <c r="E9" s="83">
        <v>60</v>
      </c>
      <c r="F9" s="83"/>
      <c r="G9" s="83">
        <v>61</v>
      </c>
      <c r="H9" s="83"/>
      <c r="I9" s="83">
        <v>0</v>
      </c>
      <c r="J9" s="83"/>
      <c r="K9" s="83">
        <f>I9+G9</f>
        <v>61</v>
      </c>
      <c r="L9" s="81"/>
      <c r="M9" s="103"/>
    </row>
    <row r="10" spans="1:13">
      <c r="B10" s="75" t="s">
        <v>244</v>
      </c>
      <c r="E10" s="83">
        <v>68</v>
      </c>
      <c r="F10" s="83"/>
      <c r="G10" s="83">
        <v>68</v>
      </c>
      <c r="H10" s="83"/>
      <c r="I10" s="83">
        <v>0</v>
      </c>
      <c r="J10" s="83"/>
      <c r="K10" s="83">
        <f t="shared" ref="K10:K18" si="0">I10+G10</f>
        <v>68</v>
      </c>
      <c r="L10" s="81"/>
      <c r="M10" s="103"/>
    </row>
    <row r="11" spans="1:13">
      <c r="B11" s="75" t="s">
        <v>788</v>
      </c>
      <c r="E11" s="83">
        <v>53</v>
      </c>
      <c r="F11" s="83"/>
      <c r="G11" s="83">
        <v>53</v>
      </c>
      <c r="H11" s="83"/>
      <c r="I11" s="83">
        <v>0</v>
      </c>
      <c r="J11" s="83"/>
      <c r="K11" s="83">
        <f t="shared" si="0"/>
        <v>53</v>
      </c>
      <c r="L11" s="81"/>
      <c r="M11" s="103"/>
    </row>
    <row r="12" spans="1:13">
      <c r="B12" s="75" t="s">
        <v>789</v>
      </c>
      <c r="E12" s="83">
        <v>60</v>
      </c>
      <c r="F12" s="83"/>
      <c r="G12" s="83">
        <v>61</v>
      </c>
      <c r="H12" s="83"/>
      <c r="I12" s="83">
        <v>0</v>
      </c>
      <c r="J12" s="83"/>
      <c r="K12" s="83">
        <f t="shared" si="0"/>
        <v>61</v>
      </c>
      <c r="L12" s="81"/>
      <c r="M12" s="103"/>
    </row>
    <row r="13" spans="1:13">
      <c r="B13" s="75" t="s">
        <v>790</v>
      </c>
      <c r="E13" s="83">
        <v>60</v>
      </c>
      <c r="F13" s="83"/>
      <c r="G13" s="83">
        <v>63</v>
      </c>
      <c r="H13" s="83"/>
      <c r="I13" s="83">
        <f>G13*0.2</f>
        <v>12.600000000000001</v>
      </c>
      <c r="J13" s="83"/>
      <c r="K13" s="83">
        <f t="shared" si="0"/>
        <v>75.599999999999994</v>
      </c>
      <c r="L13" s="81"/>
      <c r="M13" s="103"/>
    </row>
    <row r="14" spans="1:13">
      <c r="B14" s="75" t="s">
        <v>858</v>
      </c>
      <c r="E14" s="83">
        <v>0</v>
      </c>
      <c r="F14" s="83"/>
      <c r="G14" s="83">
        <v>220</v>
      </c>
      <c r="H14" s="83"/>
      <c r="I14" s="83">
        <f>G14*0.2</f>
        <v>44</v>
      </c>
      <c r="J14" s="83"/>
      <c r="K14" s="83">
        <f t="shared" si="0"/>
        <v>264</v>
      </c>
      <c r="L14" s="81"/>
      <c r="M14" s="103"/>
    </row>
    <row r="15" spans="1:13">
      <c r="B15" s="75" t="s">
        <v>161</v>
      </c>
      <c r="E15" s="83">
        <v>191</v>
      </c>
      <c r="F15" s="83"/>
      <c r="G15" s="83">
        <v>220</v>
      </c>
      <c r="H15" s="83"/>
      <c r="I15" s="83">
        <v>0</v>
      </c>
      <c r="J15" s="83"/>
      <c r="K15" s="83">
        <f t="shared" si="0"/>
        <v>220</v>
      </c>
      <c r="L15" s="81"/>
      <c r="M15" s="103"/>
    </row>
    <row r="16" spans="1:13">
      <c r="B16" s="75" t="s">
        <v>621</v>
      </c>
      <c r="E16" s="83">
        <v>16</v>
      </c>
      <c r="F16" s="83"/>
      <c r="G16" s="83">
        <v>16</v>
      </c>
      <c r="H16" s="83"/>
      <c r="I16" s="83">
        <f>G16*0.2</f>
        <v>3.2</v>
      </c>
      <c r="J16" s="83"/>
      <c r="K16" s="83">
        <f t="shared" si="0"/>
        <v>19.2</v>
      </c>
      <c r="L16" s="81"/>
      <c r="M16" s="103"/>
    </row>
    <row r="17" spans="2:13">
      <c r="B17" s="75" t="s">
        <v>622</v>
      </c>
      <c r="E17" s="83">
        <v>15</v>
      </c>
      <c r="F17" s="83"/>
      <c r="G17" s="83">
        <v>15</v>
      </c>
      <c r="H17" s="83"/>
      <c r="I17" s="83">
        <f t="shared" ref="I17:I18" si="1">G17*0.2</f>
        <v>3</v>
      </c>
      <c r="J17" s="83"/>
      <c r="K17" s="83">
        <f t="shared" si="0"/>
        <v>18</v>
      </c>
      <c r="L17" s="81"/>
      <c r="M17" s="103"/>
    </row>
    <row r="18" spans="2:13">
      <c r="B18" s="75" t="s">
        <v>623</v>
      </c>
      <c r="E18" s="83">
        <v>28.5</v>
      </c>
      <c r="F18" s="83"/>
      <c r="G18" s="83">
        <v>28.5</v>
      </c>
      <c r="H18" s="83"/>
      <c r="I18" s="83">
        <f t="shared" si="1"/>
        <v>5.7</v>
      </c>
      <c r="J18" s="83"/>
      <c r="K18" s="83">
        <f t="shared" si="0"/>
        <v>34.200000000000003</v>
      </c>
      <c r="L18" s="81"/>
      <c r="M18" s="103"/>
    </row>
    <row r="19" spans="2:13">
      <c r="B19" s="75" t="s">
        <v>302</v>
      </c>
      <c r="E19" s="75">
        <v>10</v>
      </c>
      <c r="G19" s="83">
        <v>25</v>
      </c>
      <c r="H19" s="83"/>
      <c r="I19" s="83">
        <v>0</v>
      </c>
      <c r="J19" s="83"/>
      <c r="K19" s="83">
        <f>I19+G19</f>
        <v>25</v>
      </c>
      <c r="L19" s="81"/>
      <c r="M19" s="103"/>
    </row>
    <row r="20" spans="2:13">
      <c r="E20" s="83"/>
      <c r="F20" s="83"/>
      <c r="G20" s="83"/>
      <c r="H20" s="83"/>
      <c r="I20" s="83"/>
      <c r="J20" s="83"/>
      <c r="K20" s="83"/>
      <c r="L20" s="81"/>
      <c r="M20" s="103"/>
    </row>
    <row r="21" spans="2:13" ht="15.75">
      <c r="B21" s="227" t="s">
        <v>41</v>
      </c>
      <c r="E21" s="83"/>
      <c r="F21" s="83"/>
      <c r="G21" s="83"/>
      <c r="H21" s="83"/>
      <c r="I21" s="83"/>
      <c r="J21" s="83"/>
      <c r="K21" s="83"/>
      <c r="L21" s="81"/>
    </row>
    <row r="22" spans="2:13">
      <c r="B22" s="75" t="s">
        <v>243</v>
      </c>
      <c r="E22" s="83">
        <v>210</v>
      </c>
      <c r="F22" s="83"/>
      <c r="G22" s="83">
        <v>250</v>
      </c>
      <c r="H22" s="83"/>
      <c r="I22" s="83">
        <v>0</v>
      </c>
      <c r="J22" s="83"/>
      <c r="K22" s="83">
        <f>(I22+G22)</f>
        <v>250</v>
      </c>
      <c r="L22" s="81"/>
    </row>
    <row r="23" spans="2:13">
      <c r="B23" s="75" t="s">
        <v>300</v>
      </c>
      <c r="E23" s="83">
        <v>130.00000000000003</v>
      </c>
      <c r="F23" s="83"/>
      <c r="G23" s="83">
        <v>137</v>
      </c>
      <c r="H23" s="83"/>
      <c r="I23" s="83">
        <v>0</v>
      </c>
      <c r="J23" s="83"/>
      <c r="K23" s="83">
        <f>I23+G23</f>
        <v>137</v>
      </c>
      <c r="L23" s="81"/>
    </row>
    <row r="24" spans="2:13">
      <c r="B24" s="75" t="s">
        <v>857</v>
      </c>
      <c r="E24" s="83">
        <v>0</v>
      </c>
      <c r="F24" s="83"/>
      <c r="G24" s="83">
        <v>30</v>
      </c>
      <c r="H24" s="83"/>
      <c r="I24" s="83">
        <v>0</v>
      </c>
      <c r="J24" s="83"/>
      <c r="K24" s="83">
        <v>30</v>
      </c>
      <c r="L24" s="81"/>
    </row>
    <row r="25" spans="2:13">
      <c r="B25" s="75" t="s">
        <v>301</v>
      </c>
      <c r="E25" s="83">
        <v>124</v>
      </c>
      <c r="F25" s="83"/>
      <c r="G25" s="83">
        <v>130</v>
      </c>
      <c r="H25" s="83"/>
      <c r="I25" s="83">
        <v>0</v>
      </c>
      <c r="J25" s="83"/>
      <c r="K25" s="83">
        <f>I25+G25</f>
        <v>130</v>
      </c>
      <c r="L25" s="81"/>
    </row>
    <row r="26" spans="2:13">
      <c r="B26" s="75" t="s">
        <v>786</v>
      </c>
      <c r="E26" s="83">
        <v>11</v>
      </c>
      <c r="F26" s="83"/>
      <c r="G26" s="83">
        <v>25</v>
      </c>
      <c r="H26" s="83"/>
      <c r="I26" s="83">
        <v>0</v>
      </c>
      <c r="J26" s="83"/>
      <c r="K26" s="83">
        <f>I26+G26</f>
        <v>25</v>
      </c>
      <c r="L26" s="81"/>
    </row>
    <row r="28" spans="2:13" ht="15.75">
      <c r="B28" s="80" t="s">
        <v>49</v>
      </c>
    </row>
    <row r="29" spans="2:13">
      <c r="B29" s="75" t="s">
        <v>246</v>
      </c>
      <c r="E29" s="83">
        <v>152.00064</v>
      </c>
      <c r="F29" s="83"/>
      <c r="G29" s="83">
        <v>160</v>
      </c>
      <c r="H29" s="83"/>
      <c r="I29" s="83">
        <v>0</v>
      </c>
      <c r="J29" s="83"/>
      <c r="K29" s="83">
        <f t="shared" ref="K29:K30" si="2">I29+G29</f>
        <v>160</v>
      </c>
      <c r="L29" s="81"/>
      <c r="M29" s="103"/>
    </row>
    <row r="30" spans="2:13">
      <c r="B30" s="75" t="s">
        <v>247</v>
      </c>
      <c r="E30" s="83">
        <v>175.99963</v>
      </c>
      <c r="F30" s="83"/>
      <c r="G30" s="83">
        <v>185</v>
      </c>
      <c r="H30" s="83"/>
      <c r="I30" s="83">
        <v>0</v>
      </c>
      <c r="J30" s="83"/>
      <c r="K30" s="83">
        <f t="shared" si="2"/>
        <v>185</v>
      </c>
      <c r="L30" s="81"/>
      <c r="M30" s="103"/>
    </row>
    <row r="31" spans="2:13">
      <c r="B31" s="75" t="s">
        <v>245</v>
      </c>
      <c r="E31" s="83">
        <v>21</v>
      </c>
      <c r="F31" s="83"/>
      <c r="G31" s="83">
        <v>25</v>
      </c>
      <c r="H31" s="83"/>
      <c r="I31" s="83">
        <v>0</v>
      </c>
      <c r="J31" s="83"/>
      <c r="K31" s="83">
        <f t="shared" ref="K31" si="3">I31+G31</f>
        <v>25</v>
      </c>
      <c r="L31" s="81"/>
      <c r="M31" s="103"/>
    </row>
    <row r="32" spans="2:13">
      <c r="B32" s="75" t="s">
        <v>590</v>
      </c>
      <c r="E32" s="83"/>
      <c r="F32" s="83"/>
      <c r="G32" s="83"/>
      <c r="H32" s="83"/>
      <c r="I32" s="83"/>
      <c r="J32" s="83"/>
      <c r="K32" s="83"/>
      <c r="L32" s="81"/>
      <c r="M32" s="103"/>
    </row>
    <row r="33" spans="2:13">
      <c r="E33" s="83"/>
      <c r="F33" s="83"/>
      <c r="G33" s="83"/>
      <c r="H33" s="83"/>
      <c r="I33" s="83"/>
      <c r="J33" s="83"/>
      <c r="K33" s="83"/>
      <c r="L33" s="81"/>
      <c r="M33" s="103"/>
    </row>
    <row r="34" spans="2:13" ht="15.75">
      <c r="B34" s="80" t="s">
        <v>42</v>
      </c>
      <c r="E34" s="83"/>
      <c r="F34" s="83"/>
      <c r="G34" s="83"/>
      <c r="H34" s="83"/>
      <c r="I34" s="83"/>
      <c r="J34" s="83"/>
      <c r="K34" s="83"/>
      <c r="L34" s="81"/>
      <c r="M34" s="103"/>
    </row>
    <row r="35" spans="2:13">
      <c r="B35" s="75" t="s">
        <v>689</v>
      </c>
      <c r="E35" s="83"/>
      <c r="F35" s="83"/>
      <c r="G35" s="83"/>
      <c r="H35" s="83"/>
      <c r="I35" s="83"/>
      <c r="J35" s="83"/>
      <c r="K35" s="83"/>
      <c r="L35" s="81"/>
      <c r="M35" s="103"/>
    </row>
    <row r="36" spans="2:13">
      <c r="B36" s="75" t="s">
        <v>235</v>
      </c>
      <c r="E36" s="83">
        <v>411.99984000000001</v>
      </c>
      <c r="F36" s="83"/>
      <c r="G36" s="83">
        <v>433</v>
      </c>
      <c r="H36" s="83"/>
      <c r="I36" s="83">
        <v>0</v>
      </c>
      <c r="J36" s="83"/>
      <c r="K36" s="83">
        <f>I36+G36</f>
        <v>433</v>
      </c>
      <c r="L36" s="81"/>
      <c r="M36" s="103"/>
    </row>
    <row r="37" spans="2:13">
      <c r="B37" s="75" t="s">
        <v>240</v>
      </c>
      <c r="E37" s="83">
        <v>124.99976000000001</v>
      </c>
      <c r="F37" s="83"/>
      <c r="G37" s="83">
        <v>131</v>
      </c>
      <c r="H37" s="83"/>
      <c r="I37" s="83">
        <v>0</v>
      </c>
      <c r="J37" s="83"/>
      <c r="K37" s="83">
        <f t="shared" ref="K37:K43" si="4">I37+G37</f>
        <v>131</v>
      </c>
      <c r="L37" s="81"/>
      <c r="M37" s="103"/>
    </row>
    <row r="38" spans="2:13">
      <c r="B38" s="75" t="s">
        <v>236</v>
      </c>
      <c r="E38" s="83">
        <v>89.000130000000013</v>
      </c>
      <c r="F38" s="83"/>
      <c r="G38" s="83">
        <v>93</v>
      </c>
      <c r="H38" s="83"/>
      <c r="I38" s="83">
        <v>0</v>
      </c>
      <c r="J38" s="83"/>
      <c r="K38" s="83">
        <f t="shared" si="4"/>
        <v>93</v>
      </c>
      <c r="L38" s="81"/>
      <c r="M38" s="103"/>
    </row>
    <row r="39" spans="2:13">
      <c r="B39" s="75" t="s">
        <v>237</v>
      </c>
      <c r="E39" s="83">
        <v>19.000000000000004</v>
      </c>
      <c r="F39" s="83"/>
      <c r="G39" s="83">
        <v>20</v>
      </c>
      <c r="H39" s="83"/>
      <c r="I39" s="83">
        <v>0</v>
      </c>
      <c r="J39" s="83"/>
      <c r="K39" s="83">
        <f t="shared" si="4"/>
        <v>20</v>
      </c>
      <c r="L39" s="81"/>
      <c r="M39" s="103"/>
    </row>
    <row r="40" spans="2:13">
      <c r="B40" s="75" t="s">
        <v>241</v>
      </c>
      <c r="E40" s="83">
        <v>336.99887999999999</v>
      </c>
      <c r="F40" s="83"/>
      <c r="G40" s="83">
        <v>354</v>
      </c>
      <c r="H40" s="83"/>
      <c r="I40" s="83">
        <v>0</v>
      </c>
      <c r="J40" s="83"/>
      <c r="K40" s="83">
        <f t="shared" si="4"/>
        <v>354</v>
      </c>
      <c r="L40" s="81"/>
      <c r="M40" s="103"/>
    </row>
    <row r="41" spans="2:13">
      <c r="B41" s="75" t="s">
        <v>242</v>
      </c>
      <c r="E41" s="83">
        <v>125.99996999999999</v>
      </c>
      <c r="F41" s="83"/>
      <c r="G41" s="83">
        <v>132</v>
      </c>
      <c r="H41" s="83"/>
      <c r="I41" s="83">
        <v>0</v>
      </c>
      <c r="J41" s="83"/>
      <c r="K41" s="83">
        <f t="shared" si="4"/>
        <v>132</v>
      </c>
      <c r="L41" s="81"/>
      <c r="M41" s="103"/>
    </row>
    <row r="42" spans="2:13">
      <c r="B42" s="75" t="s">
        <v>299</v>
      </c>
      <c r="E42" s="83">
        <v>238.99990000000003</v>
      </c>
      <c r="F42" s="83"/>
      <c r="G42" s="83">
        <v>251</v>
      </c>
      <c r="H42" s="83"/>
      <c r="I42" s="83"/>
      <c r="J42" s="83"/>
      <c r="K42" s="83">
        <f t="shared" si="4"/>
        <v>251</v>
      </c>
      <c r="L42" s="81"/>
      <c r="M42" s="103"/>
    </row>
    <row r="43" spans="2:13">
      <c r="B43" s="75" t="s">
        <v>690</v>
      </c>
      <c r="E43" s="83">
        <v>112.99969999999999</v>
      </c>
      <c r="F43" s="83"/>
      <c r="G43" s="83">
        <v>119</v>
      </c>
      <c r="H43" s="83"/>
      <c r="I43" s="83"/>
      <c r="J43" s="83"/>
      <c r="K43" s="83">
        <f t="shared" si="4"/>
        <v>119</v>
      </c>
      <c r="L43" s="81"/>
      <c r="M43" s="103"/>
    </row>
    <row r="44" spans="2:13" ht="9.75" customHeight="1">
      <c r="E44" s="83"/>
      <c r="F44" s="83"/>
      <c r="G44" s="83"/>
      <c r="H44" s="83"/>
      <c r="I44" s="83"/>
      <c r="J44" s="83"/>
      <c r="K44" s="83"/>
      <c r="L44" s="81"/>
      <c r="M44" s="149"/>
    </row>
    <row r="45" spans="2:13">
      <c r="B45" s="75" t="s">
        <v>251</v>
      </c>
      <c r="E45" s="83"/>
      <c r="F45" s="83"/>
      <c r="G45" s="83"/>
      <c r="H45" s="83"/>
      <c r="I45" s="83"/>
      <c r="J45" s="83"/>
      <c r="K45" s="83"/>
      <c r="L45" s="81"/>
      <c r="M45" s="149"/>
    </row>
    <row r="46" spans="2:13" ht="8.25" customHeight="1">
      <c r="E46" s="83"/>
      <c r="F46" s="83"/>
      <c r="G46" s="83"/>
      <c r="H46" s="83"/>
      <c r="I46" s="83"/>
      <c r="J46" s="83"/>
      <c r="K46" s="83"/>
      <c r="L46" s="81"/>
      <c r="M46" s="86"/>
    </row>
    <row r="47" spans="2:13" ht="15.75">
      <c r="B47" s="227" t="s">
        <v>167</v>
      </c>
      <c r="E47" s="83"/>
      <c r="F47" s="83"/>
      <c r="G47" s="83"/>
      <c r="H47" s="83"/>
      <c r="I47" s="83"/>
      <c r="J47" s="83"/>
      <c r="K47" s="83"/>
      <c r="L47" s="81"/>
    </row>
    <row r="48" spans="2:13">
      <c r="B48" s="75" t="s">
        <v>238</v>
      </c>
      <c r="E48" s="83">
        <v>277</v>
      </c>
      <c r="F48" s="83"/>
      <c r="G48" s="83">
        <v>291</v>
      </c>
      <c r="H48" s="83"/>
      <c r="I48" s="83">
        <v>0</v>
      </c>
      <c r="J48" s="83"/>
      <c r="K48" s="83">
        <f>I48+G48</f>
        <v>291</v>
      </c>
      <c r="L48" s="81"/>
      <c r="M48" s="103"/>
    </row>
    <row r="49" spans="1:15">
      <c r="B49" s="75" t="s">
        <v>239</v>
      </c>
      <c r="E49" s="83">
        <v>193.00000000000003</v>
      </c>
      <c r="F49" s="83"/>
      <c r="G49" s="83">
        <v>203</v>
      </c>
      <c r="H49" s="83"/>
      <c r="I49" s="83">
        <v>0</v>
      </c>
      <c r="J49" s="83"/>
      <c r="K49" s="83">
        <f t="shared" ref="K49:K51" si="5">I49+G49</f>
        <v>203</v>
      </c>
      <c r="L49" s="81"/>
      <c r="M49" s="103"/>
    </row>
    <row r="50" spans="1:15">
      <c r="B50" s="75" t="s">
        <v>249</v>
      </c>
      <c r="E50" s="83">
        <v>1192.0026</v>
      </c>
      <c r="F50" s="83"/>
      <c r="G50" s="83">
        <v>1252</v>
      </c>
      <c r="H50" s="83"/>
      <c r="I50" s="83">
        <v>0</v>
      </c>
      <c r="J50" s="83"/>
      <c r="K50" s="83">
        <f t="shared" si="5"/>
        <v>1252</v>
      </c>
      <c r="L50" s="81"/>
      <c r="M50" s="103"/>
    </row>
    <row r="51" spans="1:15">
      <c r="B51" s="75" t="s">
        <v>250</v>
      </c>
      <c r="E51" s="87">
        <v>1205.9982</v>
      </c>
      <c r="F51" s="87"/>
      <c r="G51" s="83">
        <v>1266</v>
      </c>
      <c r="H51" s="83"/>
      <c r="I51" s="83">
        <v>0</v>
      </c>
      <c r="J51" s="83"/>
      <c r="K51" s="83">
        <f t="shared" si="5"/>
        <v>1266</v>
      </c>
      <c r="L51" s="81"/>
      <c r="M51" s="103"/>
    </row>
    <row r="52" spans="1:15">
      <c r="B52" s="75" t="s">
        <v>248</v>
      </c>
      <c r="G52" s="83"/>
      <c r="H52" s="83"/>
      <c r="I52" s="83"/>
      <c r="J52" s="83"/>
      <c r="K52" s="83"/>
      <c r="L52" s="81"/>
      <c r="M52" s="103"/>
    </row>
    <row r="53" spans="1:15">
      <c r="E53" s="83"/>
      <c r="F53" s="83"/>
      <c r="G53" s="83"/>
      <c r="H53" s="83"/>
      <c r="I53" s="83"/>
      <c r="J53" s="83"/>
      <c r="K53" s="83"/>
      <c r="L53" s="81"/>
      <c r="M53" s="103"/>
    </row>
    <row r="54" spans="1:15" ht="15.75" customHeight="1">
      <c r="B54" s="80" t="s">
        <v>168</v>
      </c>
      <c r="D54" s="76"/>
      <c r="E54" s="83"/>
      <c r="F54" s="83"/>
      <c r="G54" s="83"/>
      <c r="H54" s="83"/>
      <c r="I54" s="83"/>
      <c r="J54" s="83"/>
      <c r="K54" s="148"/>
      <c r="M54" s="53"/>
    </row>
    <row r="55" spans="1:15" ht="15.75" customHeight="1">
      <c r="B55" s="150" t="s">
        <v>131</v>
      </c>
      <c r="D55" s="76"/>
      <c r="E55" s="83"/>
      <c r="F55" s="83"/>
      <c r="G55" s="83"/>
      <c r="H55" s="83"/>
      <c r="I55" s="83"/>
      <c r="J55" s="83"/>
      <c r="K55" s="148"/>
      <c r="M55" s="53"/>
    </row>
    <row r="56" spans="1:15" ht="15.75" customHeight="1">
      <c r="B56" s="110" t="s">
        <v>589</v>
      </c>
      <c r="C56" s="110"/>
      <c r="D56" s="151"/>
      <c r="E56" s="152" t="s">
        <v>588</v>
      </c>
      <c r="F56" s="152"/>
      <c r="G56" s="152" t="s">
        <v>588</v>
      </c>
      <c r="H56" s="110"/>
      <c r="I56" s="110"/>
      <c r="J56" s="110"/>
      <c r="K56" s="110"/>
      <c r="L56" s="110"/>
      <c r="M56" s="53"/>
    </row>
    <row r="57" spans="1:15" ht="6.75" customHeight="1">
      <c r="D57" s="76"/>
      <c r="E57" s="83"/>
      <c r="F57" s="83"/>
      <c r="G57" s="83"/>
      <c r="H57" s="83"/>
      <c r="I57" s="83"/>
      <c r="J57" s="83"/>
      <c r="K57" s="83"/>
      <c r="M57" s="53"/>
    </row>
    <row r="58" spans="1:15">
      <c r="B58" s="75" t="s">
        <v>96</v>
      </c>
      <c r="D58" s="76"/>
      <c r="E58" s="87">
        <v>30</v>
      </c>
      <c r="F58" s="87"/>
      <c r="G58" s="19">
        <v>30</v>
      </c>
      <c r="H58" s="83"/>
      <c r="I58" s="83">
        <v>0</v>
      </c>
      <c r="J58" s="83"/>
      <c r="K58" s="83">
        <v>30</v>
      </c>
      <c r="M58" s="53"/>
    </row>
    <row r="59" spans="1:15" ht="8.25" customHeight="1">
      <c r="D59" s="76"/>
      <c r="E59" s="82"/>
      <c r="F59" s="82"/>
      <c r="G59" s="31"/>
      <c r="I59" s="31"/>
      <c r="J59" s="31"/>
      <c r="M59" s="53"/>
    </row>
    <row r="60" spans="1:15" ht="16.5" hidden="1" customHeight="1">
      <c r="B60" s="107"/>
      <c r="C60" s="107"/>
      <c r="D60" s="155"/>
      <c r="E60" s="107"/>
      <c r="F60" s="107"/>
      <c r="G60" s="99"/>
      <c r="H60" s="106"/>
      <c r="I60" s="107"/>
      <c r="J60" s="107"/>
      <c r="K60" s="107"/>
      <c r="L60" s="99"/>
      <c r="M60" s="158"/>
      <c r="N60" s="99"/>
      <c r="O60" s="99"/>
    </row>
    <row r="61" spans="1:15" ht="7.5" hidden="1" customHeight="1">
      <c r="B61" s="107"/>
      <c r="C61" s="107"/>
      <c r="D61" s="155"/>
      <c r="E61" s="107"/>
      <c r="F61" s="107"/>
      <c r="G61" s="99"/>
      <c r="H61" s="106"/>
      <c r="I61" s="107"/>
      <c r="J61" s="107"/>
      <c r="K61" s="107"/>
      <c r="L61" s="107"/>
      <c r="M61" s="158"/>
      <c r="N61" s="99"/>
      <c r="O61" s="99"/>
    </row>
    <row r="62" spans="1:15" s="110" customFormat="1" hidden="1">
      <c r="A62" s="75"/>
      <c r="B62" s="107" t="s">
        <v>132</v>
      </c>
      <c r="C62" s="107"/>
      <c r="D62" s="156"/>
      <c r="E62" s="157" t="s">
        <v>159</v>
      </c>
      <c r="F62" s="157"/>
      <c r="G62" s="157" t="s">
        <v>159</v>
      </c>
      <c r="H62" s="107"/>
      <c r="I62" s="107"/>
      <c r="J62" s="107"/>
      <c r="K62" s="107"/>
      <c r="L62" s="107"/>
      <c r="M62" s="158"/>
      <c r="N62" s="107"/>
      <c r="O62" s="107"/>
    </row>
    <row r="63" spans="1:15" s="110" customFormat="1" ht="15" hidden="1" customHeight="1">
      <c r="A63" s="75"/>
      <c r="B63" s="107" t="s">
        <v>148</v>
      </c>
      <c r="C63" s="107"/>
      <c r="D63" s="155"/>
      <c r="E63" s="154"/>
      <c r="F63" s="154"/>
      <c r="G63" s="107"/>
      <c r="H63" s="107"/>
      <c r="I63" s="107"/>
      <c r="J63" s="107"/>
      <c r="K63" s="107"/>
      <c r="L63" s="107"/>
      <c r="M63" s="158"/>
      <c r="N63" s="107"/>
      <c r="O63" s="107"/>
    </row>
    <row r="64" spans="1:15" s="110" customFormat="1" ht="9" hidden="1" customHeight="1">
      <c r="A64" s="75"/>
      <c r="B64" s="158"/>
      <c r="C64" s="158"/>
      <c r="D64" s="158"/>
      <c r="E64" s="158"/>
      <c r="F64" s="158"/>
      <c r="G64" s="158"/>
      <c r="H64" s="158"/>
      <c r="I64" s="158"/>
      <c r="J64" s="158"/>
      <c r="K64" s="158"/>
      <c r="L64" s="158"/>
      <c r="M64" s="158"/>
      <c r="N64" s="107"/>
      <c r="O64" s="107"/>
    </row>
    <row r="65" spans="1:15" s="110" customFormat="1" hidden="1">
      <c r="A65" s="75"/>
      <c r="B65" s="107" t="s">
        <v>132</v>
      </c>
      <c r="C65" s="107"/>
      <c r="D65" s="156"/>
      <c r="E65" s="157" t="s">
        <v>159</v>
      </c>
      <c r="F65" s="157"/>
      <c r="G65" s="157" t="s">
        <v>159</v>
      </c>
      <c r="H65" s="107"/>
      <c r="I65" s="107"/>
      <c r="J65" s="107"/>
      <c r="K65" s="107"/>
      <c r="L65" s="107"/>
      <c r="M65" s="158"/>
      <c r="N65" s="107"/>
      <c r="O65" s="107"/>
    </row>
    <row r="66" spans="1:15" s="110" customFormat="1" hidden="1">
      <c r="A66" s="75"/>
      <c r="B66" s="107" t="s">
        <v>148</v>
      </c>
      <c r="C66" s="107"/>
      <c r="D66" s="155"/>
      <c r="E66" s="154"/>
      <c r="F66" s="154"/>
      <c r="G66" s="107"/>
      <c r="H66" s="107"/>
      <c r="I66" s="107"/>
      <c r="J66" s="107"/>
      <c r="K66" s="107"/>
      <c r="L66" s="107"/>
      <c r="M66" s="158"/>
      <c r="N66" s="107"/>
      <c r="O66" s="107"/>
    </row>
    <row r="67" spans="1:15" s="110" customFormat="1" hidden="1">
      <c r="A67" s="75"/>
      <c r="B67" s="107"/>
      <c r="C67" s="107"/>
      <c r="D67" s="155"/>
      <c r="E67" s="107"/>
      <c r="F67" s="107"/>
      <c r="G67" s="107"/>
      <c r="H67" s="107"/>
      <c r="I67" s="107"/>
      <c r="J67" s="107"/>
      <c r="K67" s="107"/>
      <c r="L67" s="107"/>
      <c r="M67" s="158"/>
      <c r="N67" s="107"/>
      <c r="O67" s="107"/>
    </row>
    <row r="68" spans="1:15" hidden="1">
      <c r="B68" s="99"/>
      <c r="C68" s="99"/>
      <c r="D68" s="153"/>
      <c r="E68" s="99"/>
      <c r="F68" s="99"/>
      <c r="G68" s="106"/>
      <c r="H68" s="99"/>
      <c r="I68" s="106"/>
      <c r="J68" s="106"/>
      <c r="K68" s="99"/>
      <c r="L68" s="99"/>
      <c r="M68" s="158"/>
      <c r="N68" s="99"/>
      <c r="O68" s="99"/>
    </row>
    <row r="69" spans="1:15" hidden="1">
      <c r="B69" s="99"/>
      <c r="C69" s="99"/>
      <c r="D69" s="99"/>
      <c r="E69" s="99"/>
      <c r="F69" s="99"/>
      <c r="G69" s="99"/>
      <c r="H69" s="99"/>
      <c r="I69" s="99"/>
      <c r="J69" s="99"/>
      <c r="K69" s="99"/>
      <c r="L69" s="99"/>
      <c r="M69" s="99"/>
      <c r="N69" s="99"/>
      <c r="O69" s="99"/>
    </row>
  </sheetData>
  <printOptions horizontalCentered="1"/>
  <pageMargins left="0.70866141732283472" right="0.70866141732283472" top="0.74803149606299213" bottom="0.74803149606299213" header="0.31496062992125984" footer="0.31496062992125984"/>
  <pageSetup paperSize="9" scale="74" orientation="landscape" verticalDpi="300" r:id="rId1"/>
  <headerFooter>
    <oddFooter>&amp;CPage 12.13</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pageSetUpPr fitToPage="1"/>
  </sheetPr>
  <dimension ref="A2:V46"/>
  <sheetViews>
    <sheetView showGridLines="0" zoomScale="87" zoomScaleNormal="87" zoomScaleSheetLayoutView="85" workbookViewId="0">
      <pane xSplit="4" ySplit="5" topLeftCell="E6" activePane="bottomRight" state="frozen"/>
      <selection activeCell="B35" sqref="B35"/>
      <selection pane="topRight" activeCell="B35" sqref="B35"/>
      <selection pane="bottomLeft" activeCell="B35" sqref="B35"/>
      <selection pane="bottomRight" activeCell="A2" sqref="A2"/>
    </sheetView>
  </sheetViews>
  <sheetFormatPr defaultColWidth="9.140625" defaultRowHeight="15"/>
  <cols>
    <col min="1" max="1" width="4.28515625" style="75" customWidth="1"/>
    <col min="2" max="2" width="43.140625" style="75" customWidth="1"/>
    <col min="3" max="3" width="2.42578125" style="75" customWidth="1"/>
    <col min="4" max="4" width="36.85546875" style="76" customWidth="1"/>
    <col min="5" max="5" width="2.42578125" style="76" customWidth="1"/>
    <col min="6" max="6" width="12.5703125" style="75" customWidth="1"/>
    <col min="7" max="7" width="2.28515625" style="75" customWidth="1"/>
    <col min="8" max="8" width="12.5703125" style="75" customWidth="1"/>
    <col min="9" max="9" width="2.42578125" style="75" customWidth="1"/>
    <col min="10" max="10" width="8.7109375" style="75" customWidth="1"/>
    <col min="11" max="11" width="2.42578125" style="75" customWidth="1"/>
    <col min="12" max="12" width="13.140625" style="75" bestFit="1" customWidth="1"/>
    <col min="13" max="13" width="2.42578125" style="75" customWidth="1"/>
    <col min="14" max="16384" width="9.140625" style="75"/>
  </cols>
  <sheetData>
    <row r="2" spans="1:15" ht="29.25" customHeight="1">
      <c r="A2" s="73"/>
      <c r="B2" s="383" t="s">
        <v>180</v>
      </c>
      <c r="N2" s="13"/>
      <c r="O2" s="112"/>
    </row>
    <row r="3" spans="1:15" ht="27" customHeight="1">
      <c r="E3" s="226"/>
      <c r="F3" s="145" t="s">
        <v>291</v>
      </c>
      <c r="G3" s="145"/>
      <c r="H3" s="145" t="s">
        <v>844</v>
      </c>
      <c r="I3" s="145"/>
      <c r="K3" s="77"/>
      <c r="L3" s="145" t="s">
        <v>844</v>
      </c>
      <c r="M3" s="78"/>
      <c r="N3" s="13"/>
    </row>
    <row r="4" spans="1:15" s="281" customFormat="1" ht="40.5" customHeight="1">
      <c r="D4" s="384"/>
      <c r="F4" s="295" t="s">
        <v>30</v>
      </c>
      <c r="G4" s="79"/>
      <c r="H4" s="295" t="s">
        <v>30</v>
      </c>
      <c r="I4" s="77"/>
      <c r="J4" s="297" t="s">
        <v>29</v>
      </c>
      <c r="K4" s="77"/>
      <c r="L4" s="297" t="s">
        <v>28</v>
      </c>
      <c r="M4" s="77"/>
      <c r="N4" s="385"/>
    </row>
    <row r="5" spans="1:15" ht="18" customHeight="1">
      <c r="B5" s="146"/>
      <c r="E5" s="281"/>
      <c r="F5" s="386" t="s">
        <v>598</v>
      </c>
      <c r="G5" s="367"/>
      <c r="H5" s="371" t="s">
        <v>598</v>
      </c>
      <c r="I5" s="367"/>
      <c r="J5" s="371" t="s">
        <v>598</v>
      </c>
      <c r="K5" s="367"/>
      <c r="L5" s="371" t="s">
        <v>598</v>
      </c>
      <c r="M5" s="78"/>
      <c r="N5" s="13"/>
    </row>
    <row r="6" spans="1:15" ht="15.75">
      <c r="B6" s="80" t="s">
        <v>35</v>
      </c>
      <c r="E6" s="281"/>
      <c r="F6" s="370"/>
      <c r="H6" s="370"/>
      <c r="I6" s="367"/>
      <c r="J6" s="370" t="s">
        <v>0</v>
      </c>
      <c r="L6" s="370"/>
      <c r="M6" s="78"/>
      <c r="N6" s="13"/>
    </row>
    <row r="7" spans="1:15" ht="15.75">
      <c r="B7" s="75" t="s">
        <v>37</v>
      </c>
      <c r="D7" s="147" t="s">
        <v>33</v>
      </c>
      <c r="E7" s="281"/>
      <c r="F7" s="313">
        <v>300</v>
      </c>
      <c r="G7" s="83"/>
      <c r="H7" s="313">
        <v>300</v>
      </c>
      <c r="I7" s="367"/>
      <c r="J7" s="388">
        <v>0</v>
      </c>
      <c r="L7" s="313">
        <v>510</v>
      </c>
      <c r="M7" s="78"/>
      <c r="N7" s="13"/>
    </row>
    <row r="8" spans="1:15" ht="15.75">
      <c r="B8" s="75" t="s">
        <v>162</v>
      </c>
      <c r="D8" s="147"/>
      <c r="E8" s="281"/>
      <c r="F8" s="313"/>
      <c r="G8" s="83"/>
      <c r="H8" s="313"/>
      <c r="I8" s="367"/>
      <c r="J8" s="388"/>
      <c r="L8" s="313"/>
      <c r="M8" s="78"/>
      <c r="N8" s="13"/>
    </row>
    <row r="9" spans="1:15">
      <c r="D9" s="147" t="s">
        <v>163</v>
      </c>
      <c r="E9" s="147"/>
      <c r="F9" s="313">
        <v>5000</v>
      </c>
      <c r="G9" s="83"/>
      <c r="H9" s="313">
        <v>5000</v>
      </c>
      <c r="I9" s="83"/>
      <c r="J9" s="313">
        <v>0</v>
      </c>
      <c r="K9" s="19"/>
      <c r="L9" s="313">
        <f>J9+H9</f>
        <v>5000</v>
      </c>
      <c r="N9" s="13"/>
    </row>
    <row r="10" spans="1:15" ht="18.75" customHeight="1">
      <c r="B10" s="75" t="s">
        <v>164</v>
      </c>
      <c r="D10" s="147"/>
      <c r="E10" s="147"/>
      <c r="F10" s="313"/>
      <c r="G10" s="83"/>
      <c r="H10" s="313"/>
      <c r="I10" s="83"/>
      <c r="J10" s="388"/>
      <c r="K10" s="19"/>
      <c r="L10" s="313"/>
      <c r="N10" s="13"/>
    </row>
    <row r="11" spans="1:15">
      <c r="D11" s="147" t="s">
        <v>165</v>
      </c>
      <c r="E11" s="147"/>
      <c r="F11" s="313">
        <v>5000</v>
      </c>
      <c r="G11" s="83"/>
      <c r="H11" s="313">
        <v>5000</v>
      </c>
      <c r="I11" s="83"/>
      <c r="J11" s="313">
        <v>0</v>
      </c>
      <c r="K11" s="19"/>
      <c r="L11" s="313">
        <f>J11+H11</f>
        <v>5000</v>
      </c>
      <c r="N11" s="13"/>
    </row>
    <row r="12" spans="1:15" ht="15.75">
      <c r="A12" s="227"/>
      <c r="B12" s="227" t="s">
        <v>287</v>
      </c>
      <c r="F12" s="313"/>
      <c r="G12" s="83"/>
      <c r="H12" s="313"/>
      <c r="I12" s="83"/>
      <c r="J12" s="313"/>
      <c r="K12" s="83"/>
      <c r="L12" s="389"/>
      <c r="N12" s="13"/>
    </row>
    <row r="13" spans="1:15" ht="15.75">
      <c r="A13" s="80"/>
      <c r="B13" s="75" t="s">
        <v>591</v>
      </c>
      <c r="E13" s="83"/>
      <c r="F13" s="313">
        <v>1462.47192</v>
      </c>
      <c r="G13" s="83"/>
      <c r="H13" s="313">
        <f>F13*1.031</f>
        <v>1507.8085495199998</v>
      </c>
      <c r="I13" s="83"/>
      <c r="J13" s="313"/>
      <c r="K13" s="83"/>
      <c r="L13" s="313">
        <f t="shared" ref="L13:L14" si="0">J13+H13</f>
        <v>1507.8085495199998</v>
      </c>
    </row>
    <row r="14" spans="1:15" ht="15.75">
      <c r="A14" s="80"/>
      <c r="B14" s="75" t="s">
        <v>592</v>
      </c>
      <c r="E14" s="83"/>
      <c r="F14" s="313">
        <v>1827.1064600000002</v>
      </c>
      <c r="G14" s="83"/>
      <c r="H14" s="313">
        <f>F14*1.031</f>
        <v>1883.74676026</v>
      </c>
      <c r="I14" s="83"/>
      <c r="J14" s="313"/>
      <c r="K14" s="83"/>
      <c r="L14" s="313">
        <f t="shared" si="0"/>
        <v>1883.74676026</v>
      </c>
    </row>
    <row r="15" spans="1:15" ht="15.75">
      <c r="A15" s="80"/>
      <c r="B15" s="75" t="s">
        <v>595</v>
      </c>
      <c r="E15" s="83"/>
      <c r="F15" s="387">
        <v>0.1</v>
      </c>
      <c r="G15" s="111"/>
      <c r="H15" s="387">
        <v>0.1</v>
      </c>
      <c r="I15" s="83"/>
      <c r="J15" s="313"/>
      <c r="K15" s="83"/>
      <c r="L15" s="389"/>
      <c r="N15" s="13"/>
    </row>
    <row r="16" spans="1:15" ht="15.75">
      <c r="A16" s="80"/>
      <c r="B16" s="80" t="s">
        <v>593</v>
      </c>
      <c r="E16" s="83"/>
      <c r="F16" s="313"/>
      <c r="G16" s="83"/>
      <c r="H16" s="313"/>
      <c r="I16" s="83"/>
      <c r="J16" s="313"/>
      <c r="K16" s="83"/>
      <c r="L16" s="389"/>
      <c r="N16" s="13"/>
    </row>
    <row r="17" spans="2:14">
      <c r="B17" s="75" t="s">
        <v>158</v>
      </c>
      <c r="E17" s="83"/>
      <c r="F17" s="313">
        <v>362.0016</v>
      </c>
      <c r="G17" s="83"/>
      <c r="H17" s="313">
        <v>380</v>
      </c>
      <c r="I17" s="83"/>
      <c r="J17" s="313">
        <v>0</v>
      </c>
      <c r="K17" s="83"/>
      <c r="L17" s="313">
        <f>J17+H17</f>
        <v>380</v>
      </c>
      <c r="N17" s="103"/>
    </row>
    <row r="18" spans="2:14">
      <c r="B18" s="75" t="s">
        <v>252</v>
      </c>
      <c r="E18" s="83"/>
      <c r="F18" s="313">
        <v>262</v>
      </c>
      <c r="G18" s="83"/>
      <c r="H18" s="313">
        <v>275</v>
      </c>
      <c r="I18" s="83"/>
      <c r="J18" s="313">
        <v>0</v>
      </c>
      <c r="K18" s="83"/>
      <c r="L18" s="313">
        <f>J18+H18</f>
        <v>275</v>
      </c>
      <c r="N18" s="103"/>
    </row>
    <row r="19" spans="2:14">
      <c r="B19" s="75" t="s">
        <v>253</v>
      </c>
      <c r="E19" s="83"/>
      <c r="F19" s="313">
        <v>352.99955</v>
      </c>
      <c r="G19" s="83"/>
      <c r="H19" s="313">
        <v>371</v>
      </c>
      <c r="I19" s="83"/>
      <c r="J19" s="313">
        <v>0</v>
      </c>
      <c r="K19" s="83"/>
      <c r="L19" s="313">
        <f>J19+H19</f>
        <v>371</v>
      </c>
      <c r="N19" s="103"/>
    </row>
    <row r="20" spans="2:14">
      <c r="B20" s="75" t="s">
        <v>594</v>
      </c>
      <c r="E20" s="83"/>
      <c r="F20" s="313">
        <v>77.000399999999999</v>
      </c>
      <c r="G20" s="83"/>
      <c r="H20" s="313">
        <v>81</v>
      </c>
      <c r="I20" s="83"/>
      <c r="J20" s="313"/>
      <c r="K20" s="83"/>
      <c r="L20" s="313">
        <f>J20+H20</f>
        <v>81</v>
      </c>
      <c r="N20" s="13"/>
    </row>
    <row r="21" spans="2:14">
      <c r="F21" s="313"/>
      <c r="G21" s="83"/>
      <c r="H21" s="313"/>
      <c r="I21" s="83"/>
      <c r="J21" s="313"/>
      <c r="K21" s="83"/>
      <c r="L21" s="389"/>
      <c r="N21" s="13"/>
    </row>
    <row r="22" spans="2:14" ht="15.75">
      <c r="B22" s="227" t="s">
        <v>254</v>
      </c>
      <c r="C22" s="227"/>
      <c r="D22" s="283" t="s">
        <v>276</v>
      </c>
      <c r="F22" s="313"/>
      <c r="G22" s="83"/>
      <c r="H22" s="313"/>
      <c r="I22" s="83"/>
      <c r="J22" s="313"/>
      <c r="K22" s="83"/>
      <c r="L22" s="313"/>
      <c r="N22" s="13"/>
    </row>
    <row r="23" spans="2:14" ht="9" customHeight="1">
      <c r="B23" s="227"/>
      <c r="C23" s="227"/>
      <c r="D23" s="283"/>
      <c r="F23" s="313"/>
      <c r="G23" s="83"/>
      <c r="H23" s="313"/>
      <c r="I23" s="83"/>
      <c r="J23" s="313"/>
      <c r="K23" s="83"/>
      <c r="L23" s="313"/>
      <c r="N23" s="13"/>
    </row>
    <row r="24" spans="2:14">
      <c r="B24" s="184" t="s">
        <v>282</v>
      </c>
      <c r="D24" s="76" t="s">
        <v>277</v>
      </c>
      <c r="E24" s="75"/>
      <c r="F24" s="313">
        <v>1231.9956000000002</v>
      </c>
      <c r="G24" s="83"/>
      <c r="H24" s="375">
        <v>1294</v>
      </c>
      <c r="I24" s="83"/>
      <c r="J24" s="313"/>
      <c r="K24" s="83"/>
      <c r="L24" s="389">
        <f>SUM(H24:K24)</f>
        <v>1294</v>
      </c>
      <c r="N24" s="13"/>
    </row>
    <row r="25" spans="2:14">
      <c r="D25" s="76" t="s">
        <v>278</v>
      </c>
      <c r="E25" s="75"/>
      <c r="F25" s="313">
        <v>822.00122999999996</v>
      </c>
      <c r="G25" s="83"/>
      <c r="H25" s="313">
        <v>863</v>
      </c>
      <c r="I25" s="83"/>
      <c r="J25" s="313">
        <v>0</v>
      </c>
      <c r="K25" s="83"/>
      <c r="L25" s="313">
        <f>J25+H25</f>
        <v>863</v>
      </c>
      <c r="N25" s="103"/>
    </row>
    <row r="26" spans="2:14">
      <c r="D26" s="76" t="s">
        <v>279</v>
      </c>
      <c r="E26" s="75"/>
      <c r="F26" s="313">
        <v>615.9978000000001</v>
      </c>
      <c r="G26" s="83"/>
      <c r="H26" s="313">
        <v>647</v>
      </c>
      <c r="I26" s="83"/>
      <c r="J26" s="313">
        <v>0</v>
      </c>
      <c r="K26" s="83"/>
      <c r="L26" s="313">
        <f>J26+H26</f>
        <v>647</v>
      </c>
      <c r="N26" s="103"/>
    </row>
    <row r="27" spans="2:14">
      <c r="D27" s="76" t="s">
        <v>280</v>
      </c>
      <c r="E27" s="75"/>
      <c r="F27" s="313">
        <v>411.00024000000002</v>
      </c>
      <c r="G27" s="83"/>
      <c r="H27" s="313">
        <v>432</v>
      </c>
      <c r="I27" s="83"/>
      <c r="J27" s="313">
        <v>0</v>
      </c>
      <c r="K27" s="83"/>
      <c r="L27" s="313">
        <f>J27+H27</f>
        <v>432</v>
      </c>
      <c r="N27" s="103"/>
    </row>
    <row r="28" spans="2:14">
      <c r="E28" s="75"/>
      <c r="F28" s="313"/>
      <c r="G28" s="83"/>
      <c r="H28" s="313"/>
      <c r="I28" s="83"/>
      <c r="J28" s="313"/>
      <c r="K28" s="83"/>
      <c r="L28" s="313"/>
      <c r="N28" s="103"/>
    </row>
    <row r="29" spans="2:14">
      <c r="B29" s="184" t="s">
        <v>283</v>
      </c>
      <c r="D29" s="76" t="s">
        <v>277</v>
      </c>
      <c r="E29" s="75"/>
      <c r="F29" s="313">
        <v>947.0031899999999</v>
      </c>
      <c r="G29" s="83"/>
      <c r="H29" s="313">
        <v>994</v>
      </c>
      <c r="I29" s="83"/>
      <c r="J29" s="313">
        <v>0</v>
      </c>
      <c r="K29" s="83"/>
      <c r="L29" s="313">
        <f t="shared" ref="L29:L42" si="1">J29+H29</f>
        <v>994</v>
      </c>
      <c r="N29" s="103"/>
    </row>
    <row r="30" spans="2:14">
      <c r="D30" s="76" t="s">
        <v>278</v>
      </c>
      <c r="E30" s="75"/>
      <c r="F30" s="313">
        <v>631.99766</v>
      </c>
      <c r="G30" s="83"/>
      <c r="H30" s="313">
        <v>664</v>
      </c>
      <c r="I30" s="83"/>
      <c r="J30" s="313">
        <v>0</v>
      </c>
      <c r="K30" s="83"/>
      <c r="L30" s="313">
        <f t="shared" si="1"/>
        <v>664</v>
      </c>
      <c r="N30" s="103"/>
    </row>
    <row r="31" spans="2:14">
      <c r="D31" s="76" t="s">
        <v>279</v>
      </c>
      <c r="E31" s="75"/>
      <c r="F31" s="313">
        <v>473.99883999999997</v>
      </c>
      <c r="G31" s="83"/>
      <c r="H31" s="313">
        <v>498</v>
      </c>
      <c r="I31" s="83"/>
      <c r="J31" s="313">
        <v>0</v>
      </c>
      <c r="K31" s="83"/>
      <c r="L31" s="313">
        <f t="shared" si="1"/>
        <v>498</v>
      </c>
      <c r="N31" s="103"/>
    </row>
    <row r="32" spans="2:14">
      <c r="D32" s="76" t="s">
        <v>280</v>
      </c>
      <c r="E32" s="75"/>
      <c r="F32" s="313">
        <v>315.99883</v>
      </c>
      <c r="G32" s="83"/>
      <c r="H32" s="313">
        <v>332</v>
      </c>
      <c r="I32" s="83"/>
      <c r="J32" s="313">
        <v>0</v>
      </c>
      <c r="K32" s="83"/>
      <c r="L32" s="313">
        <f t="shared" si="1"/>
        <v>332</v>
      </c>
      <c r="N32" s="103"/>
    </row>
    <row r="33" spans="1:22">
      <c r="E33" s="75"/>
      <c r="F33" s="364"/>
      <c r="G33" s="24"/>
      <c r="H33" s="364"/>
      <c r="I33" s="83" t="s">
        <v>33</v>
      </c>
      <c r="J33" s="313" t="s">
        <v>33</v>
      </c>
      <c r="K33" s="83" t="s">
        <v>33</v>
      </c>
      <c r="L33" s="364"/>
      <c r="M33" s="83"/>
      <c r="N33" s="103"/>
      <c r="O33" s="83"/>
      <c r="P33" s="83"/>
      <c r="Q33" s="83"/>
      <c r="R33" s="83"/>
      <c r="S33" s="83"/>
      <c r="T33" s="83"/>
      <c r="U33" s="83"/>
      <c r="V33" s="83"/>
    </row>
    <row r="34" spans="1:22">
      <c r="A34" s="75" t="s">
        <v>33</v>
      </c>
      <c r="B34" s="184" t="s">
        <v>281</v>
      </c>
      <c r="D34" s="76" t="s">
        <v>277</v>
      </c>
      <c r="E34" s="75"/>
      <c r="F34" s="313">
        <v>455.00129999999996</v>
      </c>
      <c r="G34" s="83"/>
      <c r="H34" s="313">
        <v>478</v>
      </c>
      <c r="I34" s="83"/>
      <c r="J34" s="313">
        <v>0</v>
      </c>
      <c r="K34" s="83"/>
      <c r="L34" s="313">
        <f t="shared" si="1"/>
        <v>478</v>
      </c>
      <c r="N34" s="103"/>
    </row>
    <row r="35" spans="1:22">
      <c r="D35" s="76" t="s">
        <v>278</v>
      </c>
      <c r="E35" s="75"/>
      <c r="F35" s="313">
        <v>304.00120000000004</v>
      </c>
      <c r="G35" s="83"/>
      <c r="H35" s="313">
        <v>319</v>
      </c>
      <c r="I35" s="83"/>
      <c r="J35" s="313">
        <v>0</v>
      </c>
      <c r="K35" s="83"/>
      <c r="L35" s="313">
        <f t="shared" si="1"/>
        <v>319</v>
      </c>
      <c r="N35" s="103"/>
    </row>
    <row r="36" spans="1:22">
      <c r="D36" s="76" t="s">
        <v>279</v>
      </c>
      <c r="E36" s="75"/>
      <c r="F36" s="313">
        <v>227.99966000000001</v>
      </c>
      <c r="G36" s="83"/>
      <c r="H36" s="313">
        <v>239</v>
      </c>
      <c r="I36" s="83"/>
      <c r="J36" s="313">
        <v>0</v>
      </c>
      <c r="K36" s="83"/>
      <c r="L36" s="313">
        <f t="shared" si="1"/>
        <v>239</v>
      </c>
      <c r="N36" s="103"/>
    </row>
    <row r="37" spans="1:22">
      <c r="D37" s="76" t="s">
        <v>280</v>
      </c>
      <c r="E37" s="75"/>
      <c r="F37" s="370">
        <v>152.00060000000002</v>
      </c>
      <c r="H37" s="313">
        <v>160</v>
      </c>
      <c r="J37" s="313">
        <v>0</v>
      </c>
      <c r="L37" s="313">
        <f t="shared" si="1"/>
        <v>160</v>
      </c>
      <c r="N37" s="103"/>
    </row>
    <row r="38" spans="1:22">
      <c r="E38" s="75"/>
      <c r="F38" s="370"/>
      <c r="H38" s="370"/>
      <c r="J38" s="370"/>
      <c r="L38" s="370"/>
      <c r="N38" s="103"/>
    </row>
    <row r="39" spans="1:22">
      <c r="B39" s="184" t="s">
        <v>284</v>
      </c>
      <c r="D39" s="76" t="s">
        <v>277</v>
      </c>
      <c r="E39" s="75"/>
      <c r="F39" s="370">
        <v>192.99939999999998</v>
      </c>
      <c r="H39" s="313">
        <v>203</v>
      </c>
      <c r="J39" s="313">
        <v>0</v>
      </c>
      <c r="L39" s="313">
        <f t="shared" si="1"/>
        <v>203</v>
      </c>
      <c r="N39" s="103"/>
    </row>
    <row r="40" spans="1:22">
      <c r="D40" s="76" t="s">
        <v>278</v>
      </c>
      <c r="E40" s="75"/>
      <c r="F40" s="370">
        <v>128.99967999999998</v>
      </c>
      <c r="H40" s="313">
        <v>135</v>
      </c>
      <c r="J40" s="313">
        <v>0</v>
      </c>
      <c r="L40" s="313">
        <f t="shared" si="1"/>
        <v>135</v>
      </c>
      <c r="N40" s="103"/>
    </row>
    <row r="41" spans="1:22">
      <c r="D41" s="76" t="s">
        <v>279</v>
      </c>
      <c r="E41" s="75"/>
      <c r="F41" s="370">
        <v>96.999930000000006</v>
      </c>
      <c r="H41" s="313">
        <v>102</v>
      </c>
      <c r="J41" s="313">
        <v>0</v>
      </c>
      <c r="L41" s="313">
        <f t="shared" si="1"/>
        <v>102</v>
      </c>
      <c r="N41" s="103"/>
    </row>
    <row r="42" spans="1:22">
      <c r="D42" s="76" t="s">
        <v>280</v>
      </c>
      <c r="E42" s="75"/>
      <c r="F42" s="370">
        <v>65.00018</v>
      </c>
      <c r="H42" s="313">
        <v>68</v>
      </c>
      <c r="J42" s="313">
        <v>0</v>
      </c>
      <c r="L42" s="313">
        <f t="shared" si="1"/>
        <v>68</v>
      </c>
      <c r="N42" s="103"/>
    </row>
    <row r="43" spans="1:22">
      <c r="B43" s="184" t="s">
        <v>286</v>
      </c>
      <c r="E43" s="75"/>
      <c r="F43" s="370" t="s">
        <v>285</v>
      </c>
      <c r="H43" s="370" t="s">
        <v>285</v>
      </c>
      <c r="J43" s="313">
        <v>0</v>
      </c>
      <c r="L43" s="370" t="s">
        <v>285</v>
      </c>
      <c r="N43" s="103"/>
    </row>
    <row r="44" spans="1:22">
      <c r="E44" s="75"/>
      <c r="N44" s="13"/>
    </row>
    <row r="45" spans="1:22">
      <c r="E45" s="75"/>
    </row>
    <row r="46" spans="1:22" ht="15.75">
      <c r="B46" s="80"/>
    </row>
  </sheetData>
  <phoneticPr fontId="3" type="noConversion"/>
  <printOptions horizontalCentered="1"/>
  <pageMargins left="0.59055118110236227" right="0.59055118110236227" top="0.59055118110236227" bottom="0.59055118110236227" header="0.51181102362204722" footer="0.51181102362204722"/>
  <pageSetup paperSize="9" scale="77" firstPageNumber="80" orientation="landscape" useFirstPageNumber="1" r:id="rId1"/>
  <headerFooter alignWithMargins="0">
    <oddFooter>&amp;C&amp;"Gill Sans MT Light,Regular"Page 12.14</oddFooter>
  </headerFooter>
  <ignoredErrors>
    <ignoredError sqref="H33" formula="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2">
    <tabColor rgb="FFFFFF00"/>
    <pageSetUpPr fitToPage="1"/>
  </sheetPr>
  <dimension ref="A2:L23"/>
  <sheetViews>
    <sheetView showGridLines="0" zoomScale="82" zoomScaleNormal="82" zoomScaleSheetLayoutView="85" workbookViewId="0">
      <pane xSplit="3" ySplit="5" topLeftCell="D6" activePane="bottomRight" state="frozen"/>
      <selection activeCell="B35" sqref="B35"/>
      <selection pane="topRight" activeCell="B35" sqref="B35"/>
      <selection pane="bottomLeft" activeCell="B35" sqref="B35"/>
      <selection pane="bottomRight" activeCell="N14" sqref="N14"/>
    </sheetView>
  </sheetViews>
  <sheetFormatPr defaultColWidth="9.140625" defaultRowHeight="15"/>
  <cols>
    <col min="1" max="1" width="4.5703125" style="75" customWidth="1"/>
    <col min="2" max="2" width="52.7109375" style="75" customWidth="1"/>
    <col min="3" max="4" width="2.5703125" style="75" customWidth="1"/>
    <col min="5" max="5" width="12.5703125" style="75" customWidth="1"/>
    <col min="6" max="6" width="2.28515625" style="75" customWidth="1"/>
    <col min="7" max="7" width="12.5703125" style="75" customWidth="1"/>
    <col min="8" max="8" width="2.28515625" style="75" customWidth="1"/>
    <col min="9" max="9" width="9" style="75" customWidth="1"/>
    <col min="10" max="10" width="2.28515625" style="75" customWidth="1"/>
    <col min="11" max="11" width="12.5703125" style="75" customWidth="1"/>
    <col min="12" max="12" width="2.28515625" style="75" customWidth="1"/>
    <col min="13" max="16384" width="9.140625" style="75"/>
  </cols>
  <sheetData>
    <row r="2" spans="1:12" ht="29.25" customHeight="1">
      <c r="B2" s="383" t="s">
        <v>180</v>
      </c>
    </row>
    <row r="3" spans="1:12" ht="18" customHeight="1">
      <c r="D3" s="24"/>
      <c r="E3" s="30" t="s">
        <v>291</v>
      </c>
      <c r="F3" s="30"/>
      <c r="G3" s="30" t="s">
        <v>844</v>
      </c>
      <c r="H3" s="77"/>
      <c r="J3" s="77"/>
      <c r="K3" s="30" t="s">
        <v>844</v>
      </c>
      <c r="L3" s="390"/>
    </row>
    <row r="4" spans="1:12" s="118" customFormat="1" ht="31.5">
      <c r="D4" s="281"/>
      <c r="E4" s="295" t="s">
        <v>30</v>
      </c>
      <c r="F4" s="79"/>
      <c r="G4" s="295" t="s">
        <v>30</v>
      </c>
      <c r="H4" s="77"/>
      <c r="I4" s="297" t="s">
        <v>29</v>
      </c>
      <c r="J4" s="77"/>
      <c r="K4" s="297" t="s">
        <v>28</v>
      </c>
      <c r="L4" s="281"/>
    </row>
    <row r="5" spans="1:12" ht="15.75">
      <c r="D5" s="269"/>
      <c r="E5" s="367" t="s">
        <v>614</v>
      </c>
      <c r="F5" s="367"/>
      <c r="G5" s="367" t="s">
        <v>614</v>
      </c>
      <c r="H5" s="367"/>
      <c r="I5" s="367" t="s">
        <v>615</v>
      </c>
      <c r="J5" s="367"/>
      <c r="K5" s="367" t="s">
        <v>616</v>
      </c>
      <c r="L5" s="391"/>
    </row>
    <row r="6" spans="1:12" s="227" customFormat="1" ht="15.75">
      <c r="B6" s="227" t="s">
        <v>143</v>
      </c>
      <c r="D6" s="78"/>
      <c r="G6" s="95"/>
    </row>
    <row r="7" spans="1:12">
      <c r="B7" s="75" t="s">
        <v>266</v>
      </c>
      <c r="E7" s="75">
        <v>447.00179999999995</v>
      </c>
      <c r="G7" s="83">
        <v>469</v>
      </c>
      <c r="I7" s="19">
        <v>0</v>
      </c>
      <c r="J7" s="19"/>
      <c r="K7" s="75">
        <f>G7+I7</f>
        <v>469</v>
      </c>
    </row>
    <row r="8" spans="1:12">
      <c r="B8" s="75" t="s">
        <v>265</v>
      </c>
      <c r="E8" s="75">
        <v>264.00024000000002</v>
      </c>
      <c r="G8" s="83">
        <v>277</v>
      </c>
      <c r="I8" s="19">
        <v>0</v>
      </c>
      <c r="J8" s="19"/>
      <c r="K8" s="75">
        <f>G8+I8</f>
        <v>277</v>
      </c>
    </row>
    <row r="9" spans="1:12">
      <c r="B9" s="75" t="s">
        <v>267</v>
      </c>
      <c r="E9" s="75">
        <v>156.99599999999998</v>
      </c>
      <c r="G9" s="83">
        <v>165</v>
      </c>
      <c r="I9" s="19">
        <v>0</v>
      </c>
      <c r="J9" s="19"/>
      <c r="K9" s="75">
        <f>G9+I9</f>
        <v>165</v>
      </c>
    </row>
    <row r="10" spans="1:12">
      <c r="B10" s="113" t="s">
        <v>268</v>
      </c>
      <c r="C10" s="113"/>
      <c r="D10" s="113"/>
      <c r="E10" s="113">
        <v>227.00033999999999</v>
      </c>
      <c r="F10" s="113"/>
      <c r="G10" s="440">
        <v>238</v>
      </c>
      <c r="I10" s="28">
        <v>0</v>
      </c>
      <c r="J10" s="19"/>
      <c r="K10" s="113">
        <f>G10+I10</f>
        <v>238</v>
      </c>
      <c r="L10" s="113"/>
    </row>
    <row r="11" spans="1:12">
      <c r="B11" s="75" t="s">
        <v>269</v>
      </c>
      <c r="E11" s="82" t="s">
        <v>270</v>
      </c>
      <c r="G11" s="82" t="s">
        <v>270</v>
      </c>
      <c r="I11" s="82" t="s">
        <v>270</v>
      </c>
      <c r="J11" s="19"/>
      <c r="K11" s="82" t="s">
        <v>270</v>
      </c>
    </row>
    <row r="12" spans="1:12">
      <c r="B12" s="76" t="s">
        <v>144</v>
      </c>
      <c r="G12" s="19"/>
      <c r="I12" s="19"/>
      <c r="J12" s="19"/>
    </row>
    <row r="13" spans="1:12" ht="9.75" customHeight="1">
      <c r="G13" s="19"/>
      <c r="I13" s="19"/>
      <c r="J13" s="19"/>
    </row>
    <row r="14" spans="1:12">
      <c r="G14" s="19"/>
      <c r="I14" s="19"/>
      <c r="J14" s="19"/>
    </row>
    <row r="15" spans="1:12">
      <c r="A15" s="114"/>
      <c r="B15" s="114"/>
      <c r="E15" s="114"/>
      <c r="F15" s="114"/>
      <c r="G15" s="115"/>
      <c r="I15" s="115"/>
      <c r="J15" s="115"/>
      <c r="K15" s="114"/>
      <c r="L15" s="114"/>
    </row>
    <row r="16" spans="1:12">
      <c r="E16" s="82"/>
      <c r="F16" s="82"/>
    </row>
    <row r="18" spans="11:11" hidden="1">
      <c r="K18" s="75" t="s">
        <v>102</v>
      </c>
    </row>
    <row r="19" spans="11:11" hidden="1">
      <c r="K19" s="75" t="s">
        <v>103</v>
      </c>
    </row>
    <row r="22" spans="11:11" hidden="1"/>
    <row r="23" spans="11:11" hidden="1"/>
  </sheetData>
  <phoneticPr fontId="3" type="noConversion"/>
  <printOptions horizontalCentered="1"/>
  <pageMargins left="0.74803149606299213" right="0.74803149606299213" top="0.98425196850393704" bottom="0.98425196850393704" header="0.51181102362204722" footer="0.51181102362204722"/>
  <pageSetup paperSize="9" scale="70" firstPageNumber="80" orientation="landscape" useFirstPageNumber="1" r:id="rId1"/>
  <headerFooter alignWithMargins="0">
    <oddFooter>&amp;C&amp;"Gill Sans MT Light,Regular"Page 12.16</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FF00"/>
    <pageSetUpPr fitToPage="1"/>
  </sheetPr>
  <dimension ref="A2:S88"/>
  <sheetViews>
    <sheetView showGridLines="0" zoomScale="87" zoomScaleNormal="87" zoomScaleSheetLayoutView="90" workbookViewId="0">
      <pane xSplit="5" ySplit="6" topLeftCell="F7" activePane="bottomRight" state="frozen"/>
      <selection activeCell="B35" sqref="B35"/>
      <selection pane="topRight" activeCell="B35" sqref="B35"/>
      <selection pane="bottomLeft" activeCell="B35" sqref="B35"/>
      <selection pane="bottomRight"/>
    </sheetView>
  </sheetViews>
  <sheetFormatPr defaultColWidth="9.140625" defaultRowHeight="12.75"/>
  <cols>
    <col min="1" max="1" width="4.5703125" style="1" customWidth="1"/>
    <col min="2" max="2" width="52.28515625" style="1" customWidth="1"/>
    <col min="3" max="3" width="3.140625" style="1" customWidth="1"/>
    <col min="4" max="4" width="23.85546875" style="460" customWidth="1"/>
    <col min="5" max="5" width="2.5703125" style="1" customWidth="1"/>
    <col min="6" max="6" width="12.5703125" style="1" customWidth="1"/>
    <col min="7" max="7" width="2.42578125" style="1" customWidth="1"/>
    <col min="8" max="8" width="12.5703125" style="1" customWidth="1"/>
    <col min="9" max="9" width="2.28515625" style="1" customWidth="1"/>
    <col min="10" max="10" width="9.140625" style="1"/>
    <col min="11" max="11" width="2.28515625" style="1" customWidth="1"/>
    <col min="12" max="12" width="12.5703125" style="1" customWidth="1"/>
    <col min="13" max="13" width="2.28515625" style="1" customWidth="1"/>
    <col min="14" max="16384" width="9.140625" style="1"/>
  </cols>
  <sheetData>
    <row r="2" spans="1:19" ht="25.5" customHeight="1">
      <c r="B2" s="383" t="s">
        <v>180</v>
      </c>
      <c r="N2" s="74"/>
    </row>
    <row r="3" spans="1:19" ht="15.75">
      <c r="A3" s="75"/>
      <c r="B3" s="75"/>
      <c r="C3" s="75"/>
      <c r="D3" s="76"/>
      <c r="E3" s="77"/>
      <c r="F3" s="30" t="s">
        <v>291</v>
      </c>
      <c r="G3" s="30"/>
      <c r="H3" s="30" t="s">
        <v>844</v>
      </c>
      <c r="I3" s="77"/>
      <c r="J3" s="77"/>
      <c r="K3" s="77"/>
      <c r="L3" s="30" t="s">
        <v>844</v>
      </c>
      <c r="M3" s="78"/>
    </row>
    <row r="4" spans="1:19" ht="31.5">
      <c r="A4" s="75"/>
      <c r="B4" s="75"/>
      <c r="C4" s="75"/>
      <c r="D4" s="76"/>
      <c r="E4" s="77"/>
      <c r="F4" s="295" t="s">
        <v>30</v>
      </c>
      <c r="G4" s="79"/>
      <c r="H4" s="295" t="s">
        <v>30</v>
      </c>
      <c r="I4" s="77"/>
      <c r="J4" s="297" t="s">
        <v>29</v>
      </c>
      <c r="K4" s="77"/>
      <c r="L4" s="297" t="s">
        <v>28</v>
      </c>
      <c r="M4" s="78"/>
    </row>
    <row r="5" spans="1:19" ht="15.75">
      <c r="A5" s="75"/>
      <c r="B5" s="75"/>
      <c r="C5" s="75"/>
      <c r="D5" s="76"/>
      <c r="E5" s="78"/>
      <c r="F5" s="386" t="s">
        <v>614</v>
      </c>
      <c r="G5" s="367"/>
      <c r="H5" s="386" t="s">
        <v>614</v>
      </c>
      <c r="I5" s="367"/>
      <c r="J5" s="386" t="s">
        <v>615</v>
      </c>
      <c r="K5" s="367"/>
      <c r="L5" s="386" t="s">
        <v>616</v>
      </c>
      <c r="M5" s="78"/>
      <c r="N5" s="11"/>
    </row>
    <row r="6" spans="1:19" ht="18">
      <c r="A6" s="75"/>
      <c r="B6" s="436" t="s">
        <v>35</v>
      </c>
      <c r="C6" s="75"/>
      <c r="D6" s="76"/>
      <c r="E6" s="75"/>
      <c r="F6" s="370"/>
      <c r="G6" s="75"/>
      <c r="H6" s="370"/>
      <c r="I6" s="75"/>
      <c r="J6" s="370" t="s">
        <v>0</v>
      </c>
      <c r="K6" s="75"/>
      <c r="L6" s="370"/>
      <c r="M6" s="75"/>
      <c r="N6" s="11"/>
    </row>
    <row r="7" spans="1:19" ht="7.5" customHeight="1">
      <c r="A7" s="5"/>
      <c r="B7" s="5"/>
      <c r="C7" s="5"/>
      <c r="D7" s="53"/>
      <c r="E7" s="5"/>
      <c r="F7" s="308"/>
      <c r="G7" s="5"/>
      <c r="H7" s="308"/>
      <c r="I7" s="5"/>
      <c r="J7" s="308"/>
      <c r="K7" s="5"/>
      <c r="L7" s="308"/>
      <c r="M7" s="5"/>
      <c r="N7" s="11"/>
    </row>
    <row r="8" spans="1:19" ht="15">
      <c r="B8" s="392" t="s">
        <v>173</v>
      </c>
      <c r="C8" s="75"/>
      <c r="D8" s="76"/>
      <c r="E8" s="75"/>
      <c r="F8" s="370"/>
      <c r="G8" s="75"/>
      <c r="H8" s="370"/>
      <c r="I8" s="75"/>
      <c r="J8" s="370"/>
      <c r="K8" s="75"/>
      <c r="L8" s="377"/>
      <c r="M8" s="75"/>
      <c r="N8" s="82"/>
    </row>
    <row r="9" spans="1:19" ht="15.75">
      <c r="A9" s="80"/>
      <c r="B9" s="80" t="s">
        <v>113</v>
      </c>
      <c r="C9" s="75"/>
      <c r="D9" s="76"/>
      <c r="E9" s="75"/>
      <c r="F9" s="370"/>
      <c r="G9" s="75"/>
      <c r="H9" s="370"/>
      <c r="I9" s="75"/>
      <c r="J9" s="370"/>
      <c r="K9" s="75"/>
      <c r="L9" s="377"/>
      <c r="M9" s="75"/>
      <c r="N9" s="82"/>
    </row>
    <row r="10" spans="1:19" ht="15.75">
      <c r="A10" s="80"/>
      <c r="B10" s="75" t="s">
        <v>181</v>
      </c>
      <c r="C10" s="75"/>
      <c r="D10" s="76"/>
      <c r="E10" s="75"/>
      <c r="F10" s="370">
        <v>39.000143800000004</v>
      </c>
      <c r="G10" s="75"/>
      <c r="H10" s="304">
        <v>41</v>
      </c>
      <c r="I10" s="75"/>
      <c r="J10" s="304">
        <v>0</v>
      </c>
      <c r="K10" s="75"/>
      <c r="L10" s="313">
        <f t="shared" ref="L10:L12" si="0">+J10+H10</f>
        <v>41</v>
      </c>
      <c r="M10" s="75"/>
      <c r="N10" s="82"/>
    </row>
    <row r="11" spans="1:19" ht="15">
      <c r="A11" s="75"/>
      <c r="B11" s="75" t="s">
        <v>93</v>
      </c>
      <c r="C11" s="75"/>
      <c r="D11" s="461"/>
      <c r="E11" s="75"/>
      <c r="F11" s="313">
        <v>82.999995599999991</v>
      </c>
      <c r="G11" s="83"/>
      <c r="H11" s="304">
        <v>87</v>
      </c>
      <c r="I11" s="83"/>
      <c r="J11" s="304">
        <v>0</v>
      </c>
      <c r="K11" s="19"/>
      <c r="L11" s="313">
        <f t="shared" si="0"/>
        <v>87</v>
      </c>
      <c r="M11" s="75"/>
      <c r="N11" s="84"/>
      <c r="R11" s="2"/>
      <c r="S11" s="2"/>
    </row>
    <row r="12" spans="1:19" ht="15">
      <c r="A12" s="75"/>
      <c r="B12" s="75" t="s">
        <v>94</v>
      </c>
      <c r="C12" s="75"/>
      <c r="D12" s="461"/>
      <c r="E12" s="75"/>
      <c r="F12" s="313">
        <v>103.49978200000001</v>
      </c>
      <c r="G12" s="83"/>
      <c r="H12" s="304">
        <v>109</v>
      </c>
      <c r="I12" s="83"/>
      <c r="J12" s="304">
        <v>0</v>
      </c>
      <c r="K12" s="19"/>
      <c r="L12" s="313">
        <f t="shared" si="0"/>
        <v>109</v>
      </c>
      <c r="M12" s="75"/>
      <c r="N12" s="85"/>
      <c r="R12" s="2"/>
      <c r="S12" s="2"/>
    </row>
    <row r="13" spans="1:19" ht="7.5" customHeight="1">
      <c r="A13" s="75"/>
      <c r="B13" s="75"/>
      <c r="C13" s="75"/>
      <c r="D13" s="461"/>
      <c r="E13" s="75"/>
      <c r="F13" s="313"/>
      <c r="G13" s="83"/>
      <c r="H13" s="304"/>
      <c r="I13" s="83"/>
      <c r="J13" s="304"/>
      <c r="K13" s="19"/>
      <c r="L13" s="313"/>
      <c r="M13" s="75"/>
      <c r="N13" s="85"/>
    </row>
    <row r="14" spans="1:19" ht="15">
      <c r="B14" s="392" t="s">
        <v>174</v>
      </c>
      <c r="C14" s="75"/>
      <c r="D14" s="76"/>
      <c r="E14" s="75"/>
      <c r="F14" s="304"/>
      <c r="G14" s="19"/>
      <c r="H14" s="304"/>
      <c r="I14" s="83"/>
      <c r="J14" s="304"/>
      <c r="K14" s="19"/>
      <c r="L14" s="313"/>
      <c r="M14" s="75"/>
      <c r="N14" s="86"/>
      <c r="O14" s="11"/>
    </row>
    <row r="15" spans="1:19" ht="15">
      <c r="A15" s="29"/>
      <c r="B15" s="76" t="s">
        <v>113</v>
      </c>
      <c r="C15" s="75"/>
      <c r="D15" s="76"/>
      <c r="E15" s="75"/>
      <c r="F15" s="304"/>
      <c r="G15" s="19"/>
      <c r="H15" s="304"/>
      <c r="I15" s="83"/>
      <c r="J15" s="304"/>
      <c r="K15" s="19"/>
      <c r="L15" s="313"/>
      <c r="M15" s="75"/>
      <c r="N15" s="86"/>
    </row>
    <row r="16" spans="1:19" ht="15">
      <c r="A16" s="75"/>
      <c r="B16" s="75" t="s">
        <v>91</v>
      </c>
      <c r="C16" s="75"/>
      <c r="D16" s="462"/>
      <c r="E16" s="75"/>
      <c r="F16" s="465">
        <v>27.0000991</v>
      </c>
      <c r="G16" s="87"/>
      <c r="H16" s="304">
        <v>28</v>
      </c>
      <c r="I16" s="83"/>
      <c r="J16" s="304">
        <v>0</v>
      </c>
      <c r="K16" s="83"/>
      <c r="L16" s="313">
        <f>+J16+H16</f>
        <v>28</v>
      </c>
      <c r="M16" s="75"/>
      <c r="N16" s="86"/>
    </row>
    <row r="17" spans="1:14" ht="15">
      <c r="A17" s="75"/>
      <c r="B17" s="75" t="s">
        <v>92</v>
      </c>
      <c r="C17" s="75"/>
      <c r="D17" s="462"/>
      <c r="E17" s="75"/>
      <c r="F17" s="465">
        <v>41.000154999999999</v>
      </c>
      <c r="G17" s="87"/>
      <c r="H17" s="304">
        <v>43</v>
      </c>
      <c r="I17" s="83"/>
      <c r="J17" s="304">
        <v>0</v>
      </c>
      <c r="K17" s="83"/>
      <c r="L17" s="313">
        <f>+J17+H17</f>
        <v>43</v>
      </c>
      <c r="M17" s="75"/>
      <c r="N17" s="86"/>
    </row>
    <row r="18" spans="1:14" ht="15">
      <c r="A18" s="75"/>
      <c r="B18" s="75" t="s">
        <v>93</v>
      </c>
      <c r="C18" s="75"/>
      <c r="D18" s="462"/>
      <c r="E18" s="75"/>
      <c r="F18" s="465">
        <v>58.000117799999998</v>
      </c>
      <c r="G18" s="87"/>
      <c r="H18" s="304">
        <v>61</v>
      </c>
      <c r="I18" s="83"/>
      <c r="J18" s="304">
        <v>0</v>
      </c>
      <c r="K18" s="83"/>
      <c r="L18" s="313">
        <f>+J18+H18</f>
        <v>61</v>
      </c>
      <c r="M18" s="75"/>
      <c r="N18" s="84"/>
    </row>
    <row r="19" spans="1:14" ht="15">
      <c r="A19" s="75"/>
      <c r="B19" s="75" t="s">
        <v>95</v>
      </c>
      <c r="C19" s="75"/>
      <c r="D19" s="462"/>
      <c r="E19" s="75"/>
      <c r="F19" s="465">
        <v>62.499799599999996</v>
      </c>
      <c r="G19" s="87"/>
      <c r="H19" s="304">
        <v>66</v>
      </c>
      <c r="I19" s="83"/>
      <c r="J19" s="304">
        <v>0</v>
      </c>
      <c r="K19" s="83"/>
      <c r="L19" s="313">
        <f>H19+J19</f>
        <v>66</v>
      </c>
      <c r="M19" s="75"/>
      <c r="N19" s="84"/>
    </row>
    <row r="20" spans="1:14" ht="9.75" customHeight="1">
      <c r="A20" s="75"/>
      <c r="B20" s="75"/>
      <c r="C20" s="75"/>
      <c r="D20" s="76"/>
      <c r="E20" s="75"/>
      <c r="F20" s="465"/>
      <c r="G20" s="87"/>
      <c r="H20" s="304"/>
      <c r="I20" s="83"/>
      <c r="J20" s="304"/>
      <c r="K20" s="83"/>
      <c r="L20" s="313"/>
      <c r="M20" s="75"/>
      <c r="N20" s="84"/>
    </row>
    <row r="21" spans="1:14" ht="17.25" customHeight="1">
      <c r="B21" s="392" t="s">
        <v>175</v>
      </c>
      <c r="C21" s="29"/>
      <c r="D21" s="88"/>
      <c r="E21" s="89"/>
      <c r="F21" s="466"/>
      <c r="G21" s="20"/>
      <c r="H21" s="466"/>
      <c r="I21" s="20"/>
      <c r="J21" s="466"/>
      <c r="K21" s="20"/>
      <c r="L21" s="466"/>
      <c r="M21" s="4"/>
    </row>
    <row r="22" spans="1:14" ht="14.25" customHeight="1">
      <c r="A22" s="75"/>
      <c r="B22" s="29" t="s">
        <v>156</v>
      </c>
      <c r="C22" s="11"/>
      <c r="D22" s="463"/>
      <c r="E22" s="11"/>
      <c r="F22" s="467">
        <v>19.9999152</v>
      </c>
      <c r="G22" s="90"/>
      <c r="H22" s="304">
        <v>21</v>
      </c>
      <c r="I22" s="18"/>
      <c r="J22" s="304">
        <v>0</v>
      </c>
      <c r="K22" s="83"/>
      <c r="L22" s="313">
        <f>H22+J22</f>
        <v>21</v>
      </c>
      <c r="M22" s="75"/>
    </row>
    <row r="23" spans="1:14" ht="14.25" customHeight="1">
      <c r="A23" s="4"/>
      <c r="B23" s="29" t="s">
        <v>157</v>
      </c>
      <c r="C23" s="11"/>
      <c r="D23" s="463"/>
      <c r="E23" s="11"/>
      <c r="F23" s="467">
        <v>115.99970760000002</v>
      </c>
      <c r="G23" s="90"/>
      <c r="H23" s="304">
        <v>122</v>
      </c>
      <c r="I23" s="18"/>
      <c r="J23" s="304">
        <v>0</v>
      </c>
      <c r="K23" s="18"/>
      <c r="L23" s="313">
        <f>H23+J23</f>
        <v>122</v>
      </c>
      <c r="M23" s="4"/>
    </row>
    <row r="24" spans="1:14" ht="6.75" customHeight="1">
      <c r="A24" s="4"/>
      <c r="B24" s="29"/>
      <c r="C24" s="11"/>
      <c r="D24" s="463"/>
      <c r="E24" s="11"/>
      <c r="F24" s="467"/>
      <c r="G24" s="90"/>
      <c r="H24" s="304"/>
      <c r="I24" s="18"/>
      <c r="J24" s="304"/>
      <c r="K24" s="18"/>
      <c r="L24" s="313"/>
      <c r="M24" s="4"/>
    </row>
    <row r="25" spans="1:14" ht="14.25" customHeight="1">
      <c r="B25" s="22" t="s">
        <v>586</v>
      </c>
      <c r="C25" s="11"/>
      <c r="D25" s="463"/>
      <c r="E25" s="11"/>
      <c r="F25" s="467"/>
      <c r="G25" s="90"/>
      <c r="H25" s="304"/>
      <c r="I25" s="18"/>
      <c r="J25" s="304"/>
      <c r="K25" s="18"/>
      <c r="L25" s="313"/>
      <c r="M25" s="4"/>
    </row>
    <row r="26" spans="1:14" ht="8.25" customHeight="1">
      <c r="A26" s="4"/>
      <c r="B26" s="29"/>
      <c r="C26" s="11"/>
      <c r="D26" s="463"/>
      <c r="E26" s="11"/>
      <c r="F26" s="467"/>
      <c r="G26" s="90"/>
      <c r="H26" s="304"/>
      <c r="I26" s="18"/>
      <c r="J26" s="304"/>
      <c r="K26" s="18"/>
      <c r="L26" s="313"/>
      <c r="M26" s="4"/>
    </row>
    <row r="27" spans="1:14" ht="14.25" customHeight="1">
      <c r="A27" s="4"/>
      <c r="B27" s="75" t="s">
        <v>271</v>
      </c>
      <c r="C27" s="11"/>
      <c r="D27" s="463"/>
      <c r="E27" s="11"/>
      <c r="F27" s="467">
        <v>45</v>
      </c>
      <c r="G27" s="90"/>
      <c r="H27" s="313">
        <v>47</v>
      </c>
      <c r="I27" s="18"/>
      <c r="J27" s="304">
        <v>0</v>
      </c>
      <c r="K27" s="18"/>
      <c r="L27" s="313">
        <f t="shared" ref="L27:L28" si="1">H27+J27</f>
        <v>47</v>
      </c>
      <c r="M27" s="4"/>
    </row>
    <row r="28" spans="1:14" ht="14.25" customHeight="1">
      <c r="A28" s="4"/>
      <c r="B28" s="75" t="s">
        <v>585</v>
      </c>
      <c r="C28" s="11"/>
      <c r="D28" s="463"/>
      <c r="E28" s="11"/>
      <c r="F28" s="467">
        <v>8.5</v>
      </c>
      <c r="G28" s="90"/>
      <c r="H28" s="313">
        <v>9</v>
      </c>
      <c r="I28" s="18"/>
      <c r="J28" s="304">
        <v>0</v>
      </c>
      <c r="K28" s="18"/>
      <c r="L28" s="313">
        <f t="shared" si="1"/>
        <v>9</v>
      </c>
      <c r="M28" s="4"/>
    </row>
    <row r="29" spans="1:14" ht="7.5" customHeight="1">
      <c r="A29" s="4"/>
      <c r="B29" s="29"/>
      <c r="C29" s="11"/>
      <c r="D29" s="463"/>
      <c r="E29" s="11"/>
      <c r="F29" s="467"/>
      <c r="G29" s="90"/>
      <c r="H29" s="304"/>
      <c r="I29" s="18"/>
      <c r="J29" s="304"/>
      <c r="K29" s="18"/>
      <c r="L29" s="313"/>
      <c r="M29" s="4"/>
    </row>
    <row r="30" spans="1:14" ht="14.25" customHeight="1">
      <c r="A30" s="4"/>
      <c r="B30" s="29" t="s">
        <v>587</v>
      </c>
      <c r="C30" s="11"/>
      <c r="D30" s="463"/>
      <c r="E30" s="11"/>
      <c r="F30" s="467">
        <v>51.499980000000001</v>
      </c>
      <c r="G30" s="90"/>
      <c r="H30" s="313">
        <v>55</v>
      </c>
      <c r="I30" s="18"/>
      <c r="J30" s="304">
        <v>0</v>
      </c>
      <c r="K30" s="18"/>
      <c r="L30" s="313">
        <f>H30+J30</f>
        <v>55</v>
      </c>
      <c r="M30" s="4"/>
    </row>
    <row r="31" spans="1:14" ht="8.25" customHeight="1">
      <c r="A31" s="4"/>
      <c r="B31" s="29"/>
      <c r="C31" s="11"/>
      <c r="D31" s="463"/>
      <c r="E31" s="11"/>
      <c r="F31" s="467"/>
      <c r="G31" s="90"/>
      <c r="H31" s="304"/>
      <c r="I31" s="18"/>
      <c r="J31" s="304"/>
      <c r="K31" s="18"/>
      <c r="L31" s="313"/>
      <c r="M31" s="4"/>
    </row>
    <row r="32" spans="1:14" ht="14.25" customHeight="1">
      <c r="A32" s="4"/>
      <c r="B32" s="52" t="s">
        <v>634</v>
      </c>
      <c r="C32" s="11"/>
      <c r="D32" s="463"/>
      <c r="E32" s="11"/>
      <c r="F32" s="467">
        <v>100.002</v>
      </c>
      <c r="G32" s="90"/>
      <c r="H32" s="313">
        <v>105</v>
      </c>
      <c r="I32" s="18"/>
      <c r="J32" s="304">
        <v>0</v>
      </c>
      <c r="K32" s="18"/>
      <c r="L32" s="313">
        <f>H32+J32</f>
        <v>105</v>
      </c>
      <c r="M32" s="4"/>
    </row>
    <row r="33" spans="1:13" ht="9" customHeight="1">
      <c r="A33" s="4"/>
      <c r="B33" s="29"/>
      <c r="C33" s="11"/>
      <c r="D33" s="463"/>
      <c r="E33" s="11"/>
      <c r="F33" s="467"/>
      <c r="G33" s="90"/>
      <c r="H33" s="304"/>
      <c r="I33" s="18"/>
      <c r="J33" s="304"/>
      <c r="K33" s="18"/>
      <c r="L33" s="313"/>
      <c r="M33" s="4"/>
    </row>
    <row r="34" spans="1:13" ht="14.25" customHeight="1">
      <c r="A34" s="4"/>
      <c r="B34" s="4" t="s">
        <v>272</v>
      </c>
      <c r="D34" s="463"/>
      <c r="E34" s="11"/>
      <c r="F34" s="467">
        <v>6.9</v>
      </c>
      <c r="G34" s="90"/>
      <c r="H34" s="304">
        <v>7.25</v>
      </c>
      <c r="I34" s="18"/>
      <c r="J34" s="304">
        <f>+H34*0.2</f>
        <v>1.4500000000000002</v>
      </c>
      <c r="K34" s="83"/>
      <c r="L34" s="313">
        <f>H34+J34</f>
        <v>8.6999999999999993</v>
      </c>
      <c r="M34" s="4"/>
    </row>
    <row r="35" spans="1:13" ht="9" customHeight="1">
      <c r="A35" s="4"/>
      <c r="B35" s="4"/>
      <c r="C35" s="4"/>
      <c r="D35" s="464"/>
      <c r="E35" s="4"/>
      <c r="F35" s="466"/>
      <c r="G35" s="4"/>
      <c r="H35" s="466"/>
      <c r="I35" s="4"/>
      <c r="J35" s="466"/>
      <c r="K35" s="4"/>
      <c r="L35" s="466"/>
      <c r="M35" s="4"/>
    </row>
    <row r="36" spans="1:13" ht="15.75">
      <c r="B36" s="116" t="s">
        <v>692</v>
      </c>
      <c r="C36" s="117"/>
      <c r="D36" s="464"/>
      <c r="E36" s="4"/>
      <c r="F36" s="466"/>
      <c r="G36" s="4"/>
      <c r="H36" s="466"/>
      <c r="I36" s="4"/>
      <c r="J36" s="466"/>
      <c r="K36" s="4"/>
      <c r="L36" s="466"/>
      <c r="M36" s="4"/>
    </row>
    <row r="37" spans="1:13" ht="15">
      <c r="A37" s="117"/>
      <c r="B37" s="118" t="s">
        <v>862</v>
      </c>
      <c r="C37" s="65"/>
      <c r="D37" s="464"/>
      <c r="E37" s="4"/>
      <c r="F37" s="468">
        <v>80</v>
      </c>
      <c r="G37" s="119"/>
      <c r="H37" s="469">
        <v>80</v>
      </c>
      <c r="I37" s="75"/>
      <c r="J37" s="370">
        <v>0</v>
      </c>
      <c r="K37" s="75"/>
      <c r="L37" s="469">
        <v>80</v>
      </c>
      <c r="M37" s="75"/>
    </row>
    <row r="38" spans="1:13" ht="15">
      <c r="A38" s="117"/>
      <c r="B38" s="118" t="s">
        <v>862</v>
      </c>
      <c r="D38" s="119" t="s">
        <v>127</v>
      </c>
      <c r="E38" s="4"/>
      <c r="F38" s="469">
        <v>50</v>
      </c>
      <c r="G38" s="121"/>
      <c r="H38" s="469">
        <v>50</v>
      </c>
      <c r="I38" s="75"/>
      <c r="J38" s="370">
        <v>0</v>
      </c>
      <c r="K38" s="75"/>
      <c r="L38" s="469">
        <v>50</v>
      </c>
      <c r="M38" s="75"/>
    </row>
    <row r="39" spans="1:13" ht="15">
      <c r="A39" s="117"/>
      <c r="B39" s="119"/>
      <c r="D39" s="119"/>
      <c r="E39" s="4"/>
      <c r="F39" s="469"/>
      <c r="G39" s="121"/>
      <c r="H39" s="469"/>
      <c r="I39" s="75"/>
      <c r="J39" s="370"/>
      <c r="K39" s="75"/>
      <c r="L39" s="469"/>
      <c r="M39" s="75"/>
    </row>
    <row r="40" spans="1:13" ht="15">
      <c r="A40" s="117"/>
      <c r="B40" s="118" t="s">
        <v>863</v>
      </c>
      <c r="D40" s="224"/>
      <c r="F40" s="468">
        <v>80</v>
      </c>
      <c r="G40" s="119"/>
      <c r="H40" s="469">
        <v>80</v>
      </c>
      <c r="I40" s="75"/>
      <c r="J40" s="370">
        <v>0</v>
      </c>
      <c r="K40" s="75"/>
      <c r="L40" s="469">
        <v>80</v>
      </c>
      <c r="M40" s="75"/>
    </row>
    <row r="41" spans="1:13" ht="15">
      <c r="A41" s="117"/>
      <c r="B41" s="118" t="s">
        <v>863</v>
      </c>
      <c r="D41" s="119" t="s">
        <v>127</v>
      </c>
      <c r="F41" s="469">
        <v>50</v>
      </c>
      <c r="G41" s="121"/>
      <c r="H41" s="469">
        <v>50</v>
      </c>
      <c r="I41" s="75"/>
      <c r="J41" s="370">
        <v>0</v>
      </c>
      <c r="K41" s="75"/>
      <c r="L41" s="469">
        <v>50</v>
      </c>
      <c r="M41" s="75"/>
    </row>
    <row r="42" spans="1:13" ht="15">
      <c r="A42" s="117"/>
      <c r="B42" s="119"/>
      <c r="D42" s="119"/>
      <c r="F42" s="469"/>
      <c r="G42" s="121"/>
      <c r="H42" s="469"/>
      <c r="I42" s="75"/>
      <c r="J42" s="370"/>
      <c r="K42" s="75"/>
      <c r="L42" s="469"/>
      <c r="M42" s="75"/>
    </row>
    <row r="43" spans="1:13" ht="15">
      <c r="A43" s="117"/>
      <c r="B43" s="118" t="s">
        <v>128</v>
      </c>
      <c r="D43" s="224"/>
      <c r="F43" s="468">
        <v>80</v>
      </c>
      <c r="G43" s="119"/>
      <c r="H43" s="470">
        <v>80</v>
      </c>
      <c r="I43" s="75"/>
      <c r="J43" s="370">
        <v>0</v>
      </c>
      <c r="K43" s="75"/>
      <c r="L43" s="470">
        <v>80</v>
      </c>
      <c r="M43" s="75"/>
    </row>
    <row r="44" spans="1:13" ht="15">
      <c r="A44" s="117"/>
      <c r="B44" s="118" t="s">
        <v>128</v>
      </c>
      <c r="D44" s="119" t="s">
        <v>127</v>
      </c>
      <c r="F44" s="469">
        <v>60</v>
      </c>
      <c r="G44" s="121"/>
      <c r="H44" s="469">
        <v>60</v>
      </c>
      <c r="I44" s="75"/>
      <c r="J44" s="370">
        <v>0</v>
      </c>
      <c r="K44" s="75"/>
      <c r="L44" s="470">
        <v>60</v>
      </c>
      <c r="M44" s="75"/>
    </row>
    <row r="45" spans="1:13" ht="15">
      <c r="A45" s="117"/>
      <c r="B45" s="118"/>
      <c r="D45" s="119"/>
      <c r="F45" s="469"/>
      <c r="G45" s="121"/>
      <c r="H45" s="469"/>
      <c r="I45" s="75"/>
      <c r="J45" s="370"/>
      <c r="K45" s="75"/>
      <c r="L45" s="470"/>
      <c r="M45" s="75"/>
    </row>
    <row r="46" spans="1:13" ht="15">
      <c r="A46" s="117"/>
      <c r="B46" s="118" t="s">
        <v>864</v>
      </c>
      <c r="D46" s="119"/>
      <c r="F46" s="469">
        <v>50</v>
      </c>
      <c r="G46" s="121"/>
      <c r="H46" s="469">
        <v>50</v>
      </c>
      <c r="I46" s="75"/>
      <c r="J46" s="370">
        <v>0</v>
      </c>
      <c r="K46" s="75"/>
      <c r="L46" s="470">
        <f>SUM(H46:K46)</f>
        <v>50</v>
      </c>
      <c r="M46" s="75"/>
    </row>
    <row r="47" spans="1:13" ht="15">
      <c r="A47" s="117"/>
      <c r="B47" s="118" t="s">
        <v>864</v>
      </c>
      <c r="D47" s="119" t="s">
        <v>127</v>
      </c>
      <c r="F47" s="469">
        <v>50</v>
      </c>
      <c r="G47" s="121"/>
      <c r="H47" s="469">
        <v>50</v>
      </c>
      <c r="I47" s="75"/>
      <c r="J47" s="370">
        <v>0</v>
      </c>
      <c r="K47" s="75"/>
      <c r="L47" s="470">
        <f>SUM(H47:K47)</f>
        <v>50</v>
      </c>
      <c r="M47" s="75"/>
    </row>
    <row r="48" spans="1:13" ht="15">
      <c r="A48" s="117"/>
      <c r="B48" s="118"/>
      <c r="D48" s="119"/>
      <c r="F48" s="469"/>
      <c r="G48" s="121"/>
      <c r="H48" s="469"/>
      <c r="I48" s="75"/>
      <c r="J48" s="370"/>
      <c r="K48" s="75"/>
      <c r="L48" s="470"/>
      <c r="M48" s="75"/>
    </row>
    <row r="49" spans="1:13" ht="15">
      <c r="A49" s="117"/>
      <c r="B49" s="118" t="s">
        <v>865</v>
      </c>
      <c r="D49" s="224"/>
      <c r="F49" s="470">
        <v>80</v>
      </c>
      <c r="G49" s="82"/>
      <c r="H49" s="470">
        <v>100</v>
      </c>
      <c r="I49" s="75"/>
      <c r="J49" s="370">
        <v>0</v>
      </c>
      <c r="K49" s="75"/>
      <c r="L49" s="470">
        <v>80</v>
      </c>
      <c r="M49" s="75"/>
    </row>
    <row r="50" spans="1:13" ht="15">
      <c r="A50" s="117"/>
      <c r="B50" s="118" t="s">
        <v>865</v>
      </c>
      <c r="D50" s="119" t="s">
        <v>127</v>
      </c>
      <c r="F50" s="470">
        <v>60</v>
      </c>
      <c r="G50" s="82"/>
      <c r="H50" s="470">
        <v>60</v>
      </c>
      <c r="I50" s="75"/>
      <c r="J50" s="370">
        <v>0</v>
      </c>
      <c r="K50" s="75"/>
      <c r="L50" s="470">
        <v>60</v>
      </c>
      <c r="M50" s="75"/>
    </row>
    <row r="51" spans="1:13" ht="15">
      <c r="A51" s="117"/>
      <c r="B51" s="118"/>
      <c r="D51" s="119"/>
      <c r="F51" s="470"/>
      <c r="G51" s="82"/>
      <c r="H51" s="470"/>
      <c r="I51" s="75"/>
      <c r="J51" s="370"/>
      <c r="K51" s="75"/>
      <c r="L51" s="470"/>
      <c r="M51" s="75"/>
    </row>
    <row r="52" spans="1:13" ht="15">
      <c r="A52" s="117"/>
      <c r="B52" s="118" t="s">
        <v>866</v>
      </c>
      <c r="D52" s="224"/>
      <c r="F52" s="470">
        <v>110</v>
      </c>
      <c r="G52" s="82"/>
      <c r="H52" s="470">
        <v>110</v>
      </c>
      <c r="I52" s="75"/>
      <c r="J52" s="370">
        <v>0</v>
      </c>
      <c r="K52" s="75"/>
      <c r="L52" s="470">
        <v>110</v>
      </c>
      <c r="M52" s="75"/>
    </row>
    <row r="53" spans="1:13" ht="15">
      <c r="A53" s="117"/>
      <c r="B53" s="118" t="s">
        <v>866</v>
      </c>
      <c r="D53" s="119" t="s">
        <v>127</v>
      </c>
      <c r="F53" s="470">
        <v>83</v>
      </c>
      <c r="G53" s="82"/>
      <c r="H53" s="470">
        <v>83</v>
      </c>
      <c r="I53" s="75"/>
      <c r="J53" s="370">
        <v>0</v>
      </c>
      <c r="K53" s="75"/>
      <c r="L53" s="470">
        <v>83</v>
      </c>
      <c r="M53" s="75"/>
    </row>
    <row r="54" spans="1:13" ht="15">
      <c r="A54" s="117"/>
      <c r="B54" s="118"/>
      <c r="D54" s="119"/>
      <c r="F54" s="470"/>
      <c r="G54" s="82"/>
      <c r="H54" s="470"/>
      <c r="I54" s="75"/>
      <c r="J54" s="370"/>
      <c r="K54" s="75"/>
      <c r="L54" s="470"/>
      <c r="M54" s="75"/>
    </row>
    <row r="55" spans="1:13" ht="15">
      <c r="A55" s="117"/>
      <c r="B55" s="118" t="s">
        <v>867</v>
      </c>
      <c r="D55" s="224"/>
      <c r="F55" s="470">
        <v>110</v>
      </c>
      <c r="G55" s="82"/>
      <c r="H55" s="470">
        <v>110</v>
      </c>
      <c r="I55" s="75"/>
      <c r="J55" s="370">
        <v>0</v>
      </c>
      <c r="K55" s="75"/>
      <c r="L55" s="470">
        <v>110</v>
      </c>
      <c r="M55" s="75"/>
    </row>
    <row r="56" spans="1:13" ht="15">
      <c r="A56" s="117"/>
      <c r="B56" s="118" t="s">
        <v>867</v>
      </c>
      <c r="D56" s="119" t="s">
        <v>127</v>
      </c>
      <c r="F56" s="470">
        <v>83</v>
      </c>
      <c r="G56" s="82"/>
      <c r="H56" s="470">
        <v>83</v>
      </c>
      <c r="I56" s="75"/>
      <c r="J56" s="370">
        <v>0</v>
      </c>
      <c r="K56" s="75"/>
      <c r="L56" s="470">
        <v>83</v>
      </c>
      <c r="M56" s="75"/>
    </row>
    <row r="57" spans="1:13" ht="15">
      <c r="A57" s="117"/>
      <c r="B57" s="118"/>
      <c r="D57" s="119"/>
      <c r="F57" s="470"/>
      <c r="G57" s="82"/>
      <c r="H57" s="470"/>
      <c r="I57" s="75"/>
      <c r="J57" s="370"/>
      <c r="K57" s="75"/>
      <c r="L57" s="470"/>
      <c r="M57" s="75"/>
    </row>
    <row r="58" spans="1:13" ht="15">
      <c r="A58" s="117"/>
      <c r="B58" s="120" t="s">
        <v>868</v>
      </c>
      <c r="D58" s="224"/>
      <c r="F58" s="470">
        <v>300</v>
      </c>
      <c r="G58" s="82"/>
      <c r="H58" s="470">
        <v>300</v>
      </c>
      <c r="I58" s="75"/>
      <c r="J58" s="370">
        <v>0</v>
      </c>
      <c r="K58" s="75"/>
      <c r="L58" s="470">
        <v>300</v>
      </c>
      <c r="M58" s="75"/>
    </row>
    <row r="59" spans="1:13" ht="15">
      <c r="A59" s="117"/>
      <c r="B59" s="120" t="s">
        <v>868</v>
      </c>
      <c r="D59" s="119" t="s">
        <v>127</v>
      </c>
      <c r="F59" s="470">
        <v>180</v>
      </c>
      <c r="G59" s="82"/>
      <c r="H59" s="470">
        <v>180</v>
      </c>
      <c r="I59" s="75"/>
      <c r="J59" s="370">
        <v>0</v>
      </c>
      <c r="K59" s="75"/>
      <c r="L59" s="470">
        <v>180</v>
      </c>
      <c r="M59" s="75"/>
    </row>
    <row r="60" spans="1:13" ht="15">
      <c r="A60" s="117"/>
      <c r="B60" s="118"/>
      <c r="D60" s="119"/>
      <c r="F60" s="470"/>
      <c r="G60" s="82"/>
      <c r="H60" s="470"/>
      <c r="I60" s="75"/>
      <c r="J60" s="370"/>
      <c r="K60" s="75"/>
      <c r="L60" s="470"/>
      <c r="M60" s="75"/>
    </row>
    <row r="61" spans="1:13" ht="15">
      <c r="A61" s="117"/>
      <c r="B61" s="118" t="s">
        <v>869</v>
      </c>
      <c r="D61" s="224"/>
      <c r="F61" s="470">
        <v>300</v>
      </c>
      <c r="G61" s="82"/>
      <c r="H61" s="470">
        <v>300</v>
      </c>
      <c r="I61" s="75"/>
      <c r="J61" s="370">
        <v>0</v>
      </c>
      <c r="K61" s="75"/>
      <c r="L61" s="470">
        <v>300</v>
      </c>
      <c r="M61" s="75"/>
    </row>
    <row r="62" spans="1:13" ht="15">
      <c r="A62" s="117"/>
      <c r="B62" s="118" t="s">
        <v>869</v>
      </c>
      <c r="D62" s="119" t="s">
        <v>127</v>
      </c>
      <c r="F62" s="470">
        <v>180</v>
      </c>
      <c r="G62" s="82"/>
      <c r="H62" s="469">
        <v>180</v>
      </c>
      <c r="I62" s="75"/>
      <c r="J62" s="370">
        <v>0</v>
      </c>
      <c r="K62" s="75"/>
      <c r="L62" s="469">
        <v>180</v>
      </c>
      <c r="M62" s="75"/>
    </row>
    <row r="63" spans="1:13" ht="15">
      <c r="A63" s="117"/>
      <c r="B63" s="118"/>
      <c r="D63" s="119"/>
      <c r="F63" s="469"/>
      <c r="G63" s="121"/>
      <c r="H63" s="469"/>
      <c r="I63" s="75"/>
      <c r="J63" s="370"/>
      <c r="K63" s="75"/>
      <c r="L63" s="469"/>
      <c r="M63" s="75"/>
    </row>
    <row r="64" spans="1:13" ht="30">
      <c r="A64" s="117"/>
      <c r="B64" s="118" t="s">
        <v>870</v>
      </c>
      <c r="D64" s="224"/>
      <c r="F64" s="468">
        <v>50</v>
      </c>
      <c r="G64" s="119"/>
      <c r="H64" s="470">
        <v>50</v>
      </c>
      <c r="I64" s="75"/>
      <c r="J64" s="370">
        <v>0</v>
      </c>
      <c r="K64" s="75"/>
      <c r="L64" s="468">
        <v>50</v>
      </c>
      <c r="M64" s="75"/>
    </row>
    <row r="65" spans="1:13" ht="30">
      <c r="A65" s="117"/>
      <c r="B65" s="118" t="s">
        <v>870</v>
      </c>
      <c r="D65" s="119" t="s">
        <v>127</v>
      </c>
      <c r="F65" s="468">
        <v>30</v>
      </c>
      <c r="G65" s="119"/>
      <c r="H65" s="470">
        <v>30</v>
      </c>
      <c r="I65" s="75"/>
      <c r="J65" s="370">
        <v>0</v>
      </c>
      <c r="K65" s="75"/>
      <c r="L65" s="468">
        <v>30</v>
      </c>
      <c r="M65" s="75"/>
    </row>
    <row r="66" spans="1:13" ht="15">
      <c r="A66" s="117"/>
      <c r="B66" s="119"/>
      <c r="D66" s="119"/>
      <c r="F66" s="468"/>
      <c r="G66" s="119"/>
      <c r="H66" s="470"/>
      <c r="I66" s="75"/>
      <c r="J66" s="370"/>
      <c r="K66" s="75"/>
      <c r="L66" s="468"/>
      <c r="M66" s="75"/>
    </row>
    <row r="67" spans="1:13" ht="15">
      <c r="A67" s="117"/>
      <c r="B67" s="118" t="s">
        <v>861</v>
      </c>
      <c r="D67" s="224"/>
      <c r="F67" s="468">
        <v>200</v>
      </c>
      <c r="G67" s="119"/>
      <c r="H67" s="470">
        <v>200</v>
      </c>
      <c r="I67" s="75"/>
      <c r="J67" s="370">
        <v>0</v>
      </c>
      <c r="K67" s="75"/>
      <c r="L67" s="468">
        <v>200</v>
      </c>
      <c r="M67" s="75"/>
    </row>
    <row r="68" spans="1:13" ht="15">
      <c r="A68" s="117"/>
      <c r="B68" s="118" t="s">
        <v>861</v>
      </c>
      <c r="D68" s="119" t="s">
        <v>127</v>
      </c>
      <c r="F68" s="468">
        <v>150</v>
      </c>
      <c r="G68" s="119"/>
      <c r="H68" s="470">
        <v>150</v>
      </c>
      <c r="I68" s="75"/>
      <c r="J68" s="370">
        <v>0</v>
      </c>
      <c r="K68" s="75"/>
      <c r="L68" s="468">
        <v>150</v>
      </c>
      <c r="M68" s="75"/>
    </row>
    <row r="69" spans="1:13" ht="15">
      <c r="A69" s="117"/>
      <c r="B69" s="119"/>
      <c r="D69" s="119"/>
      <c r="F69" s="370"/>
      <c r="G69" s="75"/>
      <c r="H69" s="370"/>
      <c r="I69" s="75"/>
      <c r="J69" s="370"/>
      <c r="K69" s="75"/>
      <c r="L69" s="370"/>
      <c r="M69" s="75"/>
    </row>
    <row r="70" spans="1:13" ht="15">
      <c r="A70" s="117"/>
      <c r="B70" s="86" t="s">
        <v>860</v>
      </c>
      <c r="D70" s="119"/>
      <c r="F70" s="370">
        <v>400</v>
      </c>
      <c r="G70" s="75"/>
      <c r="H70" s="370">
        <v>400</v>
      </c>
      <c r="I70" s="75"/>
      <c r="J70" s="370">
        <v>0</v>
      </c>
      <c r="K70" s="75"/>
      <c r="L70" s="370">
        <f>SUM(H70:K70)</f>
        <v>400</v>
      </c>
      <c r="M70" s="75"/>
    </row>
    <row r="71" spans="1:13" ht="15">
      <c r="A71" s="117"/>
      <c r="B71" s="119" t="s">
        <v>860</v>
      </c>
      <c r="D71" s="119" t="s">
        <v>127</v>
      </c>
      <c r="F71" s="370">
        <v>240</v>
      </c>
      <c r="G71" s="75"/>
      <c r="H71" s="370">
        <v>240</v>
      </c>
      <c r="I71" s="75"/>
      <c r="J71" s="370">
        <v>0</v>
      </c>
      <c r="K71" s="75"/>
      <c r="L71" s="370">
        <f>SUM(H71:K71)</f>
        <v>240</v>
      </c>
      <c r="M71" s="75"/>
    </row>
    <row r="72" spans="1:13" ht="15">
      <c r="A72" s="117"/>
      <c r="B72" s="119"/>
      <c r="D72" s="119"/>
      <c r="F72" s="370"/>
      <c r="G72" s="75"/>
      <c r="H72" s="370"/>
      <c r="I72" s="75"/>
      <c r="J72" s="370"/>
      <c r="K72" s="75"/>
      <c r="L72" s="370"/>
      <c r="M72" s="75"/>
    </row>
    <row r="73" spans="1:13" ht="15">
      <c r="A73" s="117"/>
      <c r="B73" s="86" t="s">
        <v>273</v>
      </c>
      <c r="D73" s="119"/>
      <c r="F73" s="370">
        <v>100</v>
      </c>
      <c r="G73" s="75"/>
      <c r="H73" s="370">
        <v>100</v>
      </c>
      <c r="I73" s="75"/>
      <c r="J73" s="370">
        <v>0</v>
      </c>
      <c r="K73" s="75"/>
      <c r="L73" s="370">
        <f>SUM(H73:K73)</f>
        <v>100</v>
      </c>
      <c r="M73" s="75"/>
    </row>
    <row r="74" spans="1:13" ht="15">
      <c r="A74" s="117"/>
      <c r="B74" s="86" t="s">
        <v>273</v>
      </c>
      <c r="D74" s="119" t="s">
        <v>127</v>
      </c>
      <c r="F74" s="370">
        <v>60</v>
      </c>
      <c r="G74" s="75"/>
      <c r="H74" s="370">
        <v>60</v>
      </c>
      <c r="I74" s="75"/>
      <c r="J74" s="370">
        <v>0</v>
      </c>
      <c r="K74" s="75"/>
      <c r="L74" s="370">
        <f>SUM(H74:K74)</f>
        <v>60</v>
      </c>
      <c r="M74" s="75"/>
    </row>
    <row r="75" spans="1:13" ht="15">
      <c r="A75" s="117"/>
      <c r="B75" s="86"/>
      <c r="D75" s="119"/>
      <c r="F75" s="370"/>
      <c r="G75" s="75"/>
      <c r="H75" s="370"/>
      <c r="I75" s="75"/>
      <c r="J75" s="370"/>
      <c r="K75" s="75"/>
      <c r="L75" s="370"/>
      <c r="M75" s="75"/>
    </row>
    <row r="76" spans="1:13" ht="15">
      <c r="A76" s="117"/>
      <c r="B76" s="86" t="s">
        <v>274</v>
      </c>
      <c r="D76" s="119"/>
      <c r="F76" s="370">
        <v>100</v>
      </c>
      <c r="G76" s="75"/>
      <c r="H76" s="370">
        <v>100</v>
      </c>
      <c r="I76" s="75"/>
      <c r="J76" s="370">
        <v>0</v>
      </c>
      <c r="K76" s="75"/>
      <c r="L76" s="370">
        <f>SUM(H76:K76)</f>
        <v>100</v>
      </c>
      <c r="M76" s="75"/>
    </row>
    <row r="77" spans="1:13" ht="15">
      <c r="A77" s="117"/>
      <c r="B77" s="86" t="s">
        <v>274</v>
      </c>
      <c r="D77" s="119" t="s">
        <v>127</v>
      </c>
      <c r="F77" s="370">
        <v>60</v>
      </c>
      <c r="G77" s="75"/>
      <c r="H77" s="370">
        <v>60</v>
      </c>
      <c r="I77" s="75"/>
      <c r="J77" s="370">
        <v>0</v>
      </c>
      <c r="K77" s="75"/>
      <c r="L77" s="370">
        <f>SUM(H77:K77)</f>
        <v>60</v>
      </c>
      <c r="M77" s="75"/>
    </row>
    <row r="78" spans="1:13" ht="15">
      <c r="A78" s="117"/>
      <c r="B78" s="119"/>
      <c r="D78" s="119"/>
      <c r="F78" s="370"/>
      <c r="G78" s="75"/>
      <c r="H78" s="370"/>
      <c r="I78" s="75"/>
      <c r="J78" s="370"/>
      <c r="K78" s="75"/>
      <c r="L78" s="370"/>
      <c r="M78" s="75"/>
    </row>
    <row r="79" spans="1:13" ht="15">
      <c r="A79" s="117"/>
      <c r="B79" s="86" t="s">
        <v>126</v>
      </c>
      <c r="D79" s="119"/>
      <c r="F79" s="370">
        <v>100</v>
      </c>
      <c r="G79" s="75"/>
      <c r="H79" s="370">
        <v>100</v>
      </c>
      <c r="I79" s="75"/>
      <c r="J79" s="370">
        <v>0</v>
      </c>
      <c r="K79" s="75"/>
      <c r="L79" s="370">
        <f t="shared" ref="L79:L80" si="2">SUM(H79:K79)</f>
        <v>100</v>
      </c>
      <c r="M79" s="75"/>
    </row>
    <row r="80" spans="1:13" ht="15">
      <c r="A80" s="117"/>
      <c r="B80" s="86" t="s">
        <v>126</v>
      </c>
      <c r="D80" s="119" t="s">
        <v>127</v>
      </c>
      <c r="F80" s="370">
        <v>75</v>
      </c>
      <c r="G80" s="75"/>
      <c r="H80" s="370">
        <v>75</v>
      </c>
      <c r="I80" s="75"/>
      <c r="J80" s="370">
        <v>0</v>
      </c>
      <c r="K80" s="75"/>
      <c r="L80" s="370">
        <f t="shared" si="2"/>
        <v>75</v>
      </c>
      <c r="M80" s="75"/>
    </row>
    <row r="81" spans="1:13" ht="15">
      <c r="A81" s="117"/>
      <c r="B81" s="119"/>
      <c r="D81" s="119"/>
      <c r="F81" s="370"/>
      <c r="G81" s="75"/>
      <c r="H81" s="370"/>
      <c r="I81" s="75"/>
      <c r="J81" s="370"/>
      <c r="K81" s="75"/>
      <c r="L81" s="370"/>
      <c r="M81" s="75"/>
    </row>
    <row r="82" spans="1:13" ht="15">
      <c r="A82" s="117"/>
      <c r="B82" s="120" t="s">
        <v>122</v>
      </c>
      <c r="D82" s="119"/>
      <c r="F82" s="370">
        <v>200</v>
      </c>
      <c r="G82" s="75"/>
      <c r="H82" s="370">
        <v>200</v>
      </c>
      <c r="I82" s="75"/>
      <c r="J82" s="370">
        <v>0</v>
      </c>
      <c r="K82" s="75"/>
      <c r="L82" s="370">
        <f t="shared" ref="L82:L83" si="3">SUM(H82:K82)</f>
        <v>200</v>
      </c>
      <c r="M82" s="75"/>
    </row>
    <row r="83" spans="1:13" ht="15">
      <c r="A83" s="117"/>
      <c r="B83" s="119" t="s">
        <v>122</v>
      </c>
      <c r="D83" s="119" t="s">
        <v>127</v>
      </c>
      <c r="F83" s="370">
        <v>150</v>
      </c>
      <c r="G83" s="75"/>
      <c r="H83" s="370">
        <v>150</v>
      </c>
      <c r="I83" s="75"/>
      <c r="J83" s="370">
        <v>0</v>
      </c>
      <c r="K83" s="75"/>
      <c r="L83" s="370">
        <f t="shared" si="3"/>
        <v>150</v>
      </c>
      <c r="M83" s="75"/>
    </row>
    <row r="84" spans="1:13" ht="15">
      <c r="A84" s="117"/>
      <c r="B84" s="119"/>
      <c r="D84" s="119"/>
      <c r="F84" s="370"/>
      <c r="G84" s="75"/>
      <c r="H84" s="370"/>
      <c r="I84" s="75"/>
      <c r="J84" s="370"/>
      <c r="K84" s="75"/>
      <c r="L84" s="370"/>
      <c r="M84" s="75"/>
    </row>
    <row r="85" spans="1:13" ht="15">
      <c r="A85" s="117"/>
      <c r="B85" s="119" t="s">
        <v>859</v>
      </c>
      <c r="D85" s="119"/>
      <c r="F85" s="370">
        <v>300</v>
      </c>
      <c r="G85" s="75"/>
      <c r="H85" s="370">
        <v>300</v>
      </c>
      <c r="I85" s="75"/>
      <c r="J85" s="370">
        <v>0</v>
      </c>
      <c r="K85" s="75"/>
      <c r="L85" s="370">
        <f>SUM(H85:K85)</f>
        <v>300</v>
      </c>
      <c r="M85" s="75"/>
    </row>
    <row r="86" spans="1:13" ht="15">
      <c r="A86" s="117"/>
      <c r="B86" s="119" t="s">
        <v>859</v>
      </c>
      <c r="D86" s="119" t="s">
        <v>127</v>
      </c>
      <c r="F86" s="370">
        <v>180</v>
      </c>
      <c r="G86" s="75"/>
      <c r="H86" s="370">
        <v>180</v>
      </c>
      <c r="I86" s="75"/>
      <c r="J86" s="370">
        <v>0</v>
      </c>
      <c r="K86" s="75"/>
      <c r="L86" s="370">
        <f>SUM(H86:K86)</f>
        <v>180</v>
      </c>
      <c r="M86" s="75"/>
    </row>
    <row r="87" spans="1:13" ht="15">
      <c r="A87" s="117"/>
      <c r="B87" s="119"/>
      <c r="C87" s="119"/>
      <c r="F87" s="370"/>
      <c r="G87" s="75"/>
      <c r="H87" s="370"/>
      <c r="I87" s="75"/>
      <c r="J87" s="370"/>
      <c r="K87" s="75"/>
      <c r="L87" s="370"/>
      <c r="M87" s="75"/>
    </row>
    <row r="88" spans="1:13" ht="15">
      <c r="A88" s="117"/>
      <c r="B88" s="119" t="s">
        <v>275</v>
      </c>
      <c r="C88" s="119"/>
      <c r="F88" s="370">
        <v>0</v>
      </c>
      <c r="G88" s="75"/>
      <c r="H88" s="370">
        <v>0</v>
      </c>
      <c r="I88" s="75"/>
      <c r="J88" s="370">
        <v>0</v>
      </c>
      <c r="K88" s="75"/>
      <c r="L88" s="370">
        <f>SUM(H88:K88)</f>
        <v>0</v>
      </c>
      <c r="M88" s="75"/>
    </row>
  </sheetData>
  <phoneticPr fontId="3" type="noConversion"/>
  <printOptions horizontalCentered="1"/>
  <pageMargins left="0.74803149606299213" right="0.74803149606299213" top="0.98425196850393704" bottom="0.98425196850393704" header="0.51181102362204722" footer="0.51181102362204722"/>
  <pageSetup paperSize="9" scale="69" firstPageNumber="80" orientation="landscape" useFirstPageNumber="1" r:id="rId1"/>
  <headerFooter alignWithMargins="0">
    <oddFooter>&amp;C&amp;"Gill Sans MT Light,Regular"Page 12.17</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7D46C5-1C63-42DF-A36A-312A8417B15A}">
  <sheetPr>
    <tabColor rgb="FFFFFF00"/>
  </sheetPr>
  <dimension ref="A2:K28"/>
  <sheetViews>
    <sheetView showGridLines="0" zoomScale="91" zoomScaleNormal="91" workbookViewId="0">
      <pane xSplit="3" ySplit="5" topLeftCell="D6" activePane="bottomRight" state="frozen"/>
      <selection activeCell="B35" sqref="B35"/>
      <selection pane="topRight" activeCell="B35" sqref="B35"/>
      <selection pane="bottomLeft" activeCell="B35" sqref="B35"/>
      <selection pane="bottomRight"/>
    </sheetView>
  </sheetViews>
  <sheetFormatPr defaultColWidth="8.7109375" defaultRowHeight="12.75"/>
  <cols>
    <col min="1" max="1" width="3.42578125" style="24" customWidth="1"/>
    <col min="2" max="2" width="54.28515625" style="24" customWidth="1"/>
    <col min="3" max="3" width="2.5703125" style="24" customWidth="1"/>
    <col min="4" max="4" width="12.5703125" style="24" customWidth="1"/>
    <col min="5" max="5" width="2.42578125" style="24" customWidth="1"/>
    <col min="6" max="6" width="12.5703125" style="24" customWidth="1"/>
    <col min="7" max="7" width="2.140625" style="24" customWidth="1"/>
    <col min="8" max="8" width="12.5703125" style="24" customWidth="1"/>
    <col min="9" max="9" width="2.140625" style="24" customWidth="1"/>
    <col min="10" max="10" width="12.5703125" style="24" customWidth="1"/>
    <col min="11" max="11" width="2.140625" style="24" customWidth="1"/>
    <col min="12" max="16384" width="8.7109375" style="24"/>
  </cols>
  <sheetData>
    <row r="2" spans="1:11" ht="18">
      <c r="A2" s="140"/>
      <c r="B2" s="140" t="s">
        <v>597</v>
      </c>
    </row>
    <row r="3" spans="1:11" ht="15.75">
      <c r="A3" s="65"/>
      <c r="B3" s="65"/>
      <c r="C3" s="65"/>
      <c r="D3" s="30" t="s">
        <v>291</v>
      </c>
      <c r="E3" s="30"/>
      <c r="F3" s="30" t="s">
        <v>844</v>
      </c>
      <c r="G3" s="77"/>
      <c r="H3" s="77"/>
      <c r="I3" s="77"/>
      <c r="J3" s="30" t="s">
        <v>844</v>
      </c>
      <c r="K3" s="30"/>
    </row>
    <row r="4" spans="1:11" ht="31.5">
      <c r="A4" s="65"/>
      <c r="B4" s="65"/>
      <c r="C4" s="65"/>
      <c r="D4" s="295" t="s">
        <v>30</v>
      </c>
      <c r="E4" s="79"/>
      <c r="F4" s="295" t="s">
        <v>30</v>
      </c>
      <c r="G4" s="77"/>
      <c r="H4" s="297" t="s">
        <v>29</v>
      </c>
      <c r="I4" s="77"/>
      <c r="J4" s="297" t="s">
        <v>28</v>
      </c>
      <c r="K4" s="30"/>
    </row>
    <row r="5" spans="1:11" ht="15.75">
      <c r="A5" s="65"/>
      <c r="B5" s="65"/>
      <c r="C5" s="65"/>
      <c r="D5" s="367" t="s">
        <v>598</v>
      </c>
      <c r="E5" s="367"/>
      <c r="F5" s="367" t="s">
        <v>598</v>
      </c>
      <c r="G5" s="367"/>
      <c r="H5" s="367" t="s">
        <v>598</v>
      </c>
      <c r="I5" s="367"/>
      <c r="J5" s="367" t="s">
        <v>598</v>
      </c>
      <c r="K5" s="393"/>
    </row>
    <row r="6" spans="1:11" ht="15.75">
      <c r="B6" s="23" t="s">
        <v>599</v>
      </c>
      <c r="C6" s="65"/>
      <c r="D6" s="65"/>
      <c r="E6" s="224"/>
      <c r="F6" s="65"/>
      <c r="G6" s="65"/>
      <c r="H6" s="65"/>
      <c r="I6" s="65"/>
      <c r="J6" s="65"/>
      <c r="K6" s="224"/>
    </row>
    <row r="7" spans="1:11" ht="15.75">
      <c r="A7" s="23"/>
      <c r="B7" s="65" t="s">
        <v>603</v>
      </c>
      <c r="C7" s="65"/>
      <c r="D7" s="141">
        <v>0</v>
      </c>
      <c r="E7" s="141"/>
      <c r="F7" s="141">
        <v>0</v>
      </c>
      <c r="G7" s="141"/>
      <c r="H7" s="141">
        <v>0</v>
      </c>
      <c r="I7" s="141"/>
      <c r="J7" s="141">
        <f>SUM(F7:I7)</f>
        <v>0</v>
      </c>
      <c r="K7" s="141"/>
    </row>
    <row r="8" spans="1:11" ht="15">
      <c r="A8" s="65"/>
      <c r="B8" s="65" t="s">
        <v>600</v>
      </c>
      <c r="C8" s="65"/>
      <c r="D8" s="141">
        <v>336</v>
      </c>
      <c r="E8" s="141"/>
      <c r="F8" s="141">
        <v>355</v>
      </c>
      <c r="G8" s="141"/>
      <c r="H8" s="141">
        <v>0</v>
      </c>
      <c r="I8" s="141"/>
      <c r="J8" s="141">
        <f t="shared" ref="J8:J11" si="0">SUM(F8:I8)</f>
        <v>355</v>
      </c>
      <c r="K8" s="141"/>
    </row>
    <row r="9" spans="1:11" ht="15">
      <c r="A9" s="65"/>
      <c r="B9" s="65" t="s">
        <v>601</v>
      </c>
      <c r="C9" s="65"/>
      <c r="D9" s="141">
        <v>467.99759999999998</v>
      </c>
      <c r="E9" s="141"/>
      <c r="F9" s="141">
        <v>495</v>
      </c>
      <c r="G9" s="141"/>
      <c r="H9" s="141">
        <v>0</v>
      </c>
      <c r="I9" s="141"/>
      <c r="J9" s="141">
        <f t="shared" si="0"/>
        <v>495</v>
      </c>
      <c r="K9" s="141"/>
    </row>
    <row r="10" spans="1:11" ht="15">
      <c r="A10" s="65"/>
      <c r="B10" s="65" t="s">
        <v>602</v>
      </c>
      <c r="C10" s="65"/>
      <c r="D10" s="141">
        <v>789.99719999999991</v>
      </c>
      <c r="E10" s="141"/>
      <c r="F10" s="218">
        <v>830</v>
      </c>
      <c r="G10" s="141"/>
      <c r="H10" s="141">
        <v>0</v>
      </c>
      <c r="I10" s="141"/>
      <c r="J10" s="141">
        <f t="shared" si="0"/>
        <v>830</v>
      </c>
      <c r="K10" s="141"/>
    </row>
    <row r="11" spans="1:11" ht="15">
      <c r="A11" s="65"/>
      <c r="B11" s="65" t="s">
        <v>604</v>
      </c>
      <c r="C11" s="65"/>
      <c r="D11" s="141">
        <v>109.99989000000001</v>
      </c>
      <c r="E11" s="141"/>
      <c r="F11" s="218">
        <v>120</v>
      </c>
      <c r="G11" s="141"/>
      <c r="H11" s="141">
        <v>0</v>
      </c>
      <c r="I11" s="141"/>
      <c r="J11" s="141">
        <f t="shared" si="0"/>
        <v>120</v>
      </c>
      <c r="K11" s="141"/>
    </row>
    <row r="12" spans="1:11" ht="11.25" customHeight="1">
      <c r="A12" s="65"/>
      <c r="B12" s="65"/>
      <c r="C12" s="65"/>
      <c r="D12" s="141"/>
      <c r="E12" s="141"/>
      <c r="F12" s="218"/>
      <c r="G12" s="141"/>
      <c r="H12" s="141"/>
      <c r="I12" s="141"/>
      <c r="J12" s="141"/>
      <c r="K12" s="141"/>
    </row>
    <row r="13" spans="1:11" ht="15.75">
      <c r="B13" s="23" t="s">
        <v>605</v>
      </c>
      <c r="C13" s="65"/>
      <c r="D13" s="141"/>
      <c r="E13" s="141"/>
      <c r="F13" s="218"/>
      <c r="G13" s="141"/>
      <c r="H13" s="141"/>
      <c r="I13" s="141"/>
      <c r="J13" s="141"/>
      <c r="K13" s="141"/>
    </row>
    <row r="14" spans="1:11" ht="15">
      <c r="A14" s="65"/>
      <c r="B14" s="65" t="s">
        <v>603</v>
      </c>
      <c r="C14" s="65"/>
      <c r="D14" s="141">
        <v>0</v>
      </c>
      <c r="E14" s="141"/>
      <c r="F14" s="218">
        <v>0</v>
      </c>
      <c r="G14" s="141"/>
      <c r="H14" s="141">
        <v>0</v>
      </c>
      <c r="I14" s="141"/>
      <c r="J14" s="141">
        <f t="shared" ref="J14:J16" si="1">SUM(F14:I14)</f>
        <v>0</v>
      </c>
      <c r="K14" s="141"/>
    </row>
    <row r="15" spans="1:11" ht="15">
      <c r="A15" s="65"/>
      <c r="B15" s="65" t="s">
        <v>606</v>
      </c>
      <c r="C15" s="65"/>
      <c r="D15" s="141">
        <v>306.00250000000005</v>
      </c>
      <c r="E15" s="141"/>
      <c r="F15" s="218">
        <v>325</v>
      </c>
      <c r="G15" s="141"/>
      <c r="H15" s="141">
        <v>0</v>
      </c>
      <c r="I15" s="141"/>
      <c r="J15" s="141">
        <f t="shared" si="1"/>
        <v>325</v>
      </c>
      <c r="K15" s="141"/>
    </row>
    <row r="16" spans="1:11" ht="15">
      <c r="A16" s="65"/>
      <c r="B16" s="65" t="s">
        <v>607</v>
      </c>
      <c r="C16" s="65"/>
      <c r="D16" s="141">
        <v>118.00026</v>
      </c>
      <c r="E16" s="141"/>
      <c r="F16" s="218">
        <v>125</v>
      </c>
      <c r="G16" s="141"/>
      <c r="H16" s="141">
        <v>0</v>
      </c>
      <c r="I16" s="141"/>
      <c r="J16" s="141">
        <f t="shared" si="1"/>
        <v>125</v>
      </c>
      <c r="K16" s="141"/>
    </row>
    <row r="17" spans="1:11" ht="10.5" customHeight="1">
      <c r="A17" s="65"/>
      <c r="B17" s="65"/>
      <c r="C17" s="65"/>
      <c r="D17" s="141"/>
      <c r="E17" s="141"/>
      <c r="F17" s="141"/>
      <c r="G17" s="141"/>
      <c r="H17" s="141"/>
      <c r="I17" s="141"/>
      <c r="J17" s="141"/>
      <c r="K17" s="141"/>
    </row>
    <row r="18" spans="1:11" ht="15.75">
      <c r="A18" s="23" t="s">
        <v>608</v>
      </c>
      <c r="B18" s="65"/>
      <c r="C18" s="65"/>
      <c r="D18" s="141"/>
      <c r="E18" s="141"/>
      <c r="F18" s="141"/>
      <c r="G18" s="141"/>
      <c r="H18" s="141"/>
      <c r="I18" s="141"/>
      <c r="J18" s="141"/>
      <c r="K18" s="141"/>
    </row>
    <row r="19" spans="1:11" ht="15">
      <c r="A19" s="65"/>
      <c r="B19" s="142" t="s">
        <v>609</v>
      </c>
      <c r="C19" s="65"/>
      <c r="D19" s="141">
        <v>99.999899999999997</v>
      </c>
      <c r="E19" s="141"/>
      <c r="F19" s="141">
        <v>105</v>
      </c>
      <c r="G19" s="141"/>
      <c r="H19" s="141">
        <v>0</v>
      </c>
      <c r="I19" s="141"/>
      <c r="J19" s="141">
        <f t="shared" ref="J19:J23" si="2">SUM(F19:I19)</f>
        <v>105</v>
      </c>
      <c r="K19" s="141"/>
    </row>
    <row r="20" spans="1:11" ht="21" customHeight="1">
      <c r="A20" s="65"/>
      <c r="B20" s="65" t="s">
        <v>610</v>
      </c>
      <c r="C20" s="65"/>
      <c r="D20" s="141">
        <v>75.000135</v>
      </c>
      <c r="E20" s="141"/>
      <c r="F20" s="141">
        <v>80</v>
      </c>
      <c r="G20" s="141"/>
      <c r="H20" s="141">
        <v>0</v>
      </c>
      <c r="I20" s="141"/>
      <c r="J20" s="141">
        <f t="shared" si="2"/>
        <v>80</v>
      </c>
      <c r="K20" s="141"/>
    </row>
    <row r="21" spans="1:11" ht="21" customHeight="1">
      <c r="A21" s="65"/>
      <c r="B21" s="65" t="s">
        <v>611</v>
      </c>
      <c r="C21" s="65"/>
      <c r="D21" s="141">
        <v>38.999835000000004</v>
      </c>
      <c r="E21" s="141"/>
      <c r="F21" s="141">
        <v>45</v>
      </c>
      <c r="G21" s="141"/>
      <c r="H21" s="141">
        <v>0</v>
      </c>
      <c r="I21" s="141"/>
      <c r="J21" s="141">
        <f t="shared" si="2"/>
        <v>45</v>
      </c>
      <c r="K21" s="141"/>
    </row>
    <row r="22" spans="1:11" ht="21" customHeight="1">
      <c r="A22" s="65"/>
      <c r="B22" s="65" t="s">
        <v>612</v>
      </c>
      <c r="C22" s="65"/>
      <c r="D22" s="141">
        <v>52.000095000000009</v>
      </c>
      <c r="E22" s="141"/>
      <c r="F22" s="141">
        <v>55</v>
      </c>
      <c r="G22" s="141"/>
      <c r="H22" s="141">
        <v>0</v>
      </c>
      <c r="I22" s="141"/>
      <c r="J22" s="141">
        <f t="shared" si="2"/>
        <v>55</v>
      </c>
      <c r="K22" s="141"/>
    </row>
    <row r="23" spans="1:11" ht="21" customHeight="1">
      <c r="A23" s="65"/>
      <c r="B23" s="142" t="s">
        <v>613</v>
      </c>
      <c r="C23" s="65"/>
      <c r="D23" s="141">
        <v>25</v>
      </c>
      <c r="E23" s="141"/>
      <c r="F23" s="141">
        <v>30</v>
      </c>
      <c r="G23" s="141"/>
      <c r="H23" s="218">
        <f>F23*0.2</f>
        <v>6</v>
      </c>
      <c r="I23" s="141"/>
      <c r="J23" s="141">
        <f t="shared" si="2"/>
        <v>36</v>
      </c>
      <c r="K23" s="143"/>
    </row>
    <row r="24" spans="1:11" ht="15">
      <c r="A24" s="65"/>
      <c r="B24" s="65"/>
      <c r="C24" s="65"/>
      <c r="D24" s="141"/>
      <c r="E24" s="141"/>
      <c r="F24" s="141"/>
      <c r="G24" s="141"/>
      <c r="H24" s="141"/>
      <c r="I24" s="141"/>
      <c r="J24" s="141"/>
      <c r="K24" s="141"/>
    </row>
    <row r="25" spans="1:11" ht="15.75">
      <c r="A25" s="23" t="s">
        <v>693</v>
      </c>
      <c r="B25" s="65"/>
      <c r="C25" s="65"/>
      <c r="D25" s="141"/>
      <c r="E25" s="141"/>
      <c r="F25" s="141"/>
      <c r="G25" s="141"/>
      <c r="H25" s="141"/>
      <c r="I25" s="141"/>
      <c r="J25" s="141"/>
      <c r="K25" s="141"/>
    </row>
    <row r="26" spans="1:11" ht="15">
      <c r="A26" s="65"/>
      <c r="B26" s="65"/>
      <c r="C26" s="65"/>
      <c r="D26" s="141"/>
      <c r="E26" s="141"/>
      <c r="F26" s="141"/>
      <c r="G26" s="141"/>
      <c r="H26" s="141"/>
      <c r="I26" s="141"/>
      <c r="J26" s="141"/>
      <c r="K26" s="141"/>
    </row>
    <row r="27" spans="1:11" ht="15">
      <c r="A27" s="65"/>
      <c r="B27" s="65"/>
      <c r="C27" s="65"/>
      <c r="D27" s="141"/>
      <c r="E27" s="141"/>
      <c r="F27" s="141"/>
      <c r="G27" s="141"/>
      <c r="H27" s="141"/>
      <c r="I27" s="141"/>
      <c r="J27" s="141"/>
      <c r="K27" s="141"/>
    </row>
    <row r="28" spans="1:11" ht="15">
      <c r="A28" s="65"/>
      <c r="B28" s="65"/>
      <c r="C28" s="65"/>
      <c r="D28" s="141"/>
      <c r="E28" s="141"/>
      <c r="F28" s="141"/>
      <c r="G28" s="141"/>
      <c r="H28" s="141"/>
      <c r="I28" s="141"/>
      <c r="J28" s="141"/>
      <c r="K28" s="141"/>
    </row>
  </sheetData>
  <pageMargins left="0.7" right="0.7" top="0.75" bottom="0.75" header="0.3" footer="0.3"/>
  <pageSetup paperSize="9" orientation="portrait" horizontalDpi="300" verticalDpi="3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FF00"/>
    <pageSetUpPr fitToPage="1"/>
  </sheetPr>
  <dimension ref="A2:V29"/>
  <sheetViews>
    <sheetView showGridLines="0" zoomScale="89" zoomScaleNormal="89" zoomScaleSheetLayoutView="85" workbookViewId="0">
      <pane xSplit="3" ySplit="6" topLeftCell="D7" activePane="bottomRight" state="frozen"/>
      <selection activeCell="B35" sqref="B35"/>
      <selection pane="topRight" activeCell="B35" sqref="B35"/>
      <selection pane="bottomLeft" activeCell="B35" sqref="B35"/>
      <selection pane="bottomRight" activeCell="B22" sqref="B22"/>
    </sheetView>
  </sheetViews>
  <sheetFormatPr defaultColWidth="9.140625" defaultRowHeight="12.75"/>
  <cols>
    <col min="1" max="1" width="4.5703125" style="126" customWidth="1"/>
    <col min="2" max="2" width="39.85546875" style="126" customWidth="1"/>
    <col min="3" max="3" width="3.85546875" style="126" customWidth="1"/>
    <col min="4" max="4" width="2" style="126" customWidth="1"/>
    <col min="5" max="5" width="14.28515625" style="126" customWidth="1"/>
    <col min="6" max="6" width="13.140625" style="126" customWidth="1"/>
    <col min="7" max="7" width="13.140625" style="127" customWidth="1"/>
    <col min="8" max="8" width="2.28515625" style="127" customWidth="1"/>
    <col min="9" max="9" width="14.85546875" style="127" customWidth="1"/>
    <col min="10" max="10" width="13.140625" style="127" customWidth="1"/>
    <col min="11" max="11" width="13.140625" style="126" customWidth="1"/>
    <col min="12" max="12" width="2.28515625" style="126" customWidth="1"/>
    <col min="13" max="13" width="9.5703125" style="126" customWidth="1"/>
    <col min="14" max="14" width="2.28515625" style="126" customWidth="1"/>
    <col min="15" max="15" width="12.5703125" style="126" customWidth="1"/>
    <col min="16" max="16" width="2.42578125" style="126" customWidth="1"/>
    <col min="17" max="17" width="11" style="128" customWidth="1"/>
    <col min="18" max="16384" width="9.140625" style="126"/>
  </cols>
  <sheetData>
    <row r="2" spans="1:19" s="122" customFormat="1" ht="19.5" customHeight="1">
      <c r="B2" s="441" t="s">
        <v>297</v>
      </c>
      <c r="G2" s="123"/>
      <c r="H2" s="123"/>
      <c r="I2" s="123"/>
      <c r="J2" s="123"/>
      <c r="Q2" s="124"/>
      <c r="S2" s="125"/>
    </row>
    <row r="3" spans="1:19" ht="13.5" customHeight="1">
      <c r="A3" s="54"/>
    </row>
    <row r="4" spans="1:19" ht="15.75">
      <c r="A4" s="32"/>
      <c r="B4" s="32"/>
      <c r="C4" s="32"/>
      <c r="D4" s="32"/>
      <c r="E4" s="30" t="s">
        <v>291</v>
      </c>
      <c r="F4" s="30" t="s">
        <v>291</v>
      </c>
      <c r="G4" s="30" t="s">
        <v>291</v>
      </c>
      <c r="H4" s="30"/>
      <c r="I4" s="30" t="s">
        <v>844</v>
      </c>
      <c r="J4" s="30" t="s">
        <v>844</v>
      </c>
      <c r="K4" s="30" t="s">
        <v>844</v>
      </c>
      <c r="L4" s="77"/>
      <c r="N4" s="77"/>
      <c r="O4" s="30" t="s">
        <v>844</v>
      </c>
      <c r="P4" s="78"/>
    </row>
    <row r="5" spans="1:19" s="420" customFormat="1" ht="31.5">
      <c r="A5" s="229"/>
      <c r="B5" s="229"/>
      <c r="C5" s="229"/>
      <c r="D5" s="442"/>
      <c r="E5" s="274" t="s">
        <v>235</v>
      </c>
      <c r="F5" s="274" t="s">
        <v>288</v>
      </c>
      <c r="G5" s="447" t="s">
        <v>289</v>
      </c>
      <c r="H5" s="129"/>
      <c r="I5" s="274" t="s">
        <v>235</v>
      </c>
      <c r="J5" s="456" t="s">
        <v>288</v>
      </c>
      <c r="K5" s="447" t="s">
        <v>289</v>
      </c>
      <c r="L5" s="129"/>
      <c r="M5" s="548" t="s">
        <v>29</v>
      </c>
      <c r="N5" s="129"/>
      <c r="O5" s="447" t="s">
        <v>28</v>
      </c>
      <c r="P5" s="417"/>
      <c r="Q5" s="419"/>
    </row>
    <row r="6" spans="1:19" ht="15">
      <c r="A6" s="32"/>
      <c r="B6" s="32"/>
      <c r="C6" s="32"/>
      <c r="D6" s="32"/>
      <c r="E6" s="453" t="s">
        <v>598</v>
      </c>
      <c r="F6" s="453" t="s">
        <v>598</v>
      </c>
      <c r="G6" s="453" t="s">
        <v>598</v>
      </c>
      <c r="H6" s="415"/>
      <c r="I6" s="453" t="s">
        <v>598</v>
      </c>
      <c r="J6" s="453" t="s">
        <v>598</v>
      </c>
      <c r="K6" s="453" t="s">
        <v>598</v>
      </c>
      <c r="L6" s="415"/>
      <c r="M6" s="453" t="s">
        <v>598</v>
      </c>
      <c r="N6" s="415"/>
      <c r="O6" s="453" t="s">
        <v>598</v>
      </c>
      <c r="P6" s="139"/>
      <c r="Q6" s="416"/>
      <c r="R6" s="139"/>
    </row>
    <row r="7" spans="1:19" ht="9" customHeight="1">
      <c r="A7" s="32"/>
      <c r="B7" s="32"/>
      <c r="C7" s="32"/>
      <c r="D7" s="32"/>
      <c r="E7" s="443"/>
      <c r="F7" s="444"/>
      <c r="G7" s="449"/>
      <c r="H7" s="445"/>
      <c r="I7" s="449"/>
      <c r="J7" s="445"/>
      <c r="K7" s="449"/>
      <c r="L7" s="445"/>
      <c r="M7" s="449"/>
      <c r="N7" s="445"/>
      <c r="O7" s="449"/>
      <c r="P7" s="444"/>
      <c r="Q7" s="416"/>
      <c r="R7" s="139"/>
    </row>
    <row r="8" spans="1:19" ht="30.95" customHeight="1">
      <c r="A8" s="32"/>
      <c r="B8" s="639" t="s">
        <v>296</v>
      </c>
      <c r="C8" s="639"/>
      <c r="D8" s="418"/>
      <c r="E8" s="443"/>
      <c r="F8" s="51"/>
      <c r="G8" s="450">
        <v>54.5</v>
      </c>
      <c r="H8" s="446"/>
      <c r="I8" s="450"/>
      <c r="J8" s="446"/>
      <c r="K8" s="450">
        <v>57.44</v>
      </c>
      <c r="L8" s="51"/>
      <c r="M8" s="388">
        <v>0</v>
      </c>
      <c r="N8" s="51"/>
      <c r="O8" s="443">
        <v>54.38</v>
      </c>
      <c r="P8" s="51"/>
    </row>
    <row r="9" spans="1:19" ht="15">
      <c r="A9" s="32"/>
      <c r="B9" s="32"/>
      <c r="C9" s="32"/>
      <c r="D9" s="32"/>
      <c r="E9" s="308"/>
      <c r="F9" s="32"/>
      <c r="G9" s="303"/>
      <c r="H9" s="131"/>
      <c r="I9" s="303"/>
      <c r="J9" s="131"/>
      <c r="K9" s="308"/>
      <c r="L9" s="32"/>
      <c r="M9" s="308"/>
      <c r="N9" s="32"/>
      <c r="O9" s="308"/>
      <c r="P9" s="32"/>
    </row>
    <row r="10" spans="1:19" ht="15.6" customHeight="1">
      <c r="B10" s="54" t="s">
        <v>294</v>
      </c>
      <c r="C10" s="32"/>
      <c r="D10" s="32"/>
      <c r="E10" s="308"/>
      <c r="F10" s="32"/>
      <c r="G10" s="303"/>
      <c r="H10" s="131"/>
      <c r="I10" s="303"/>
      <c r="J10" s="131"/>
      <c r="K10" s="308"/>
      <c r="L10" s="32"/>
      <c r="M10" s="308"/>
      <c r="N10" s="32"/>
      <c r="O10" s="308"/>
      <c r="P10" s="32"/>
    </row>
    <row r="11" spans="1:19" ht="15">
      <c r="B11" s="32" t="s">
        <v>290</v>
      </c>
      <c r="C11" s="32"/>
      <c r="D11" s="32"/>
      <c r="E11" s="308"/>
      <c r="F11" s="32"/>
      <c r="G11" s="303"/>
      <c r="H11" s="131"/>
      <c r="I11" s="303"/>
      <c r="J11" s="131"/>
      <c r="K11" s="308"/>
      <c r="L11" s="32"/>
      <c r="M11" s="308"/>
      <c r="N11" s="32"/>
      <c r="O11" s="452"/>
      <c r="P11" s="32"/>
      <c r="Q11" s="132"/>
    </row>
    <row r="12" spans="1:19" ht="6.75" customHeight="1">
      <c r="A12" s="32"/>
      <c r="B12" s="32"/>
      <c r="C12" s="32"/>
      <c r="D12" s="32"/>
      <c r="E12" s="308"/>
      <c r="F12" s="32"/>
      <c r="G12" s="303"/>
      <c r="H12" s="131"/>
      <c r="I12" s="303"/>
      <c r="J12" s="131"/>
      <c r="K12" s="308"/>
      <c r="L12" s="32"/>
      <c r="M12" s="308"/>
      <c r="N12" s="32"/>
      <c r="O12" s="452"/>
      <c r="P12" s="32"/>
    </row>
    <row r="13" spans="1:19" ht="16.5" customHeight="1">
      <c r="A13" s="32"/>
      <c r="B13" s="33">
        <v>5</v>
      </c>
      <c r="C13" s="32"/>
      <c r="D13" s="32"/>
      <c r="E13" s="303">
        <v>476</v>
      </c>
      <c r="F13" s="131">
        <v>318</v>
      </c>
      <c r="G13" s="303">
        <v>794</v>
      </c>
      <c r="H13" s="131"/>
      <c r="I13" s="303">
        <v>500</v>
      </c>
      <c r="J13" s="131">
        <v>334</v>
      </c>
      <c r="K13" s="303">
        <f>I13+J13</f>
        <v>834</v>
      </c>
      <c r="L13" s="32"/>
      <c r="M13" s="304">
        <v>0</v>
      </c>
      <c r="N13" s="32"/>
      <c r="O13" s="303">
        <f>K13</f>
        <v>834</v>
      </c>
      <c r="P13" s="32"/>
      <c r="Q13" s="133"/>
    </row>
    <row r="14" spans="1:19" s="32" customFormat="1" ht="15">
      <c r="B14" s="33">
        <v>6</v>
      </c>
      <c r="E14" s="303">
        <v>493</v>
      </c>
      <c r="F14" s="131">
        <v>330</v>
      </c>
      <c r="G14" s="303">
        <v>823</v>
      </c>
      <c r="H14" s="131"/>
      <c r="I14" s="303">
        <f>I13+18</f>
        <v>518</v>
      </c>
      <c r="J14" s="131">
        <f>334+13</f>
        <v>347</v>
      </c>
      <c r="K14" s="303">
        <f t="shared" ref="K14:K18" si="0">I14+J14</f>
        <v>865</v>
      </c>
      <c r="L14" s="91"/>
      <c r="M14" s="304">
        <v>0</v>
      </c>
      <c r="N14" s="91"/>
      <c r="O14" s="303">
        <f>K14</f>
        <v>865</v>
      </c>
    </row>
    <row r="15" spans="1:19" s="32" customFormat="1" ht="15.6" customHeight="1">
      <c r="B15" s="421">
        <v>7</v>
      </c>
      <c r="C15" s="13"/>
      <c r="D15" s="13"/>
      <c r="E15" s="303">
        <v>510</v>
      </c>
      <c r="F15" s="131">
        <v>342</v>
      </c>
      <c r="G15" s="303">
        <v>852</v>
      </c>
      <c r="H15" s="131"/>
      <c r="I15" s="303">
        <f>I14+18</f>
        <v>536</v>
      </c>
      <c r="J15" s="131">
        <f>334+13</f>
        <v>347</v>
      </c>
      <c r="K15" s="303">
        <f t="shared" si="0"/>
        <v>883</v>
      </c>
      <c r="L15" s="91"/>
      <c r="M15" s="304">
        <v>0</v>
      </c>
      <c r="N15" s="91"/>
      <c r="O15" s="303">
        <f t="shared" ref="O15:O20" si="1">K15</f>
        <v>883</v>
      </c>
      <c r="P15" s="131"/>
    </row>
    <row r="16" spans="1:19" s="32" customFormat="1" ht="15">
      <c r="B16" s="33">
        <v>8</v>
      </c>
      <c r="C16" s="75"/>
      <c r="D16" s="75"/>
      <c r="E16" s="303">
        <v>527</v>
      </c>
      <c r="F16" s="131">
        <v>354</v>
      </c>
      <c r="G16" s="303">
        <v>881</v>
      </c>
      <c r="H16" s="131"/>
      <c r="I16" s="303">
        <f>I15+18</f>
        <v>554</v>
      </c>
      <c r="J16" s="131">
        <f>334+13</f>
        <v>347</v>
      </c>
      <c r="K16" s="303">
        <f t="shared" si="0"/>
        <v>901</v>
      </c>
      <c r="L16" s="91"/>
      <c r="M16" s="304">
        <v>0</v>
      </c>
      <c r="N16" s="91"/>
      <c r="O16" s="303">
        <f t="shared" si="1"/>
        <v>901</v>
      </c>
      <c r="P16" s="131"/>
    </row>
    <row r="17" spans="1:22" s="32" customFormat="1" ht="15">
      <c r="B17" s="33">
        <v>9</v>
      </c>
      <c r="C17" s="75"/>
      <c r="D17" s="75"/>
      <c r="E17" s="303">
        <v>537</v>
      </c>
      <c r="F17" s="131">
        <v>402</v>
      </c>
      <c r="G17" s="303">
        <v>910</v>
      </c>
      <c r="H17" s="131"/>
      <c r="I17" s="303">
        <f>I16+18</f>
        <v>572</v>
      </c>
      <c r="J17" s="131">
        <f>334+13</f>
        <v>347</v>
      </c>
      <c r="K17" s="303">
        <f t="shared" si="0"/>
        <v>919</v>
      </c>
      <c r="L17" s="91"/>
      <c r="M17" s="304">
        <v>0</v>
      </c>
      <c r="N17" s="91"/>
      <c r="O17" s="303">
        <f t="shared" si="1"/>
        <v>919</v>
      </c>
      <c r="Q17" s="133"/>
    </row>
    <row r="18" spans="1:22" s="32" customFormat="1" ht="15.6" customHeight="1">
      <c r="B18" s="33">
        <v>10</v>
      </c>
      <c r="C18" s="75"/>
      <c r="D18" s="75"/>
      <c r="E18" s="303">
        <v>571</v>
      </c>
      <c r="F18" s="131">
        <v>426</v>
      </c>
      <c r="G18" s="303">
        <v>939</v>
      </c>
      <c r="H18" s="131"/>
      <c r="I18" s="303">
        <f>I17+18</f>
        <v>590</v>
      </c>
      <c r="J18" s="131">
        <f>334+13</f>
        <v>347</v>
      </c>
      <c r="K18" s="303">
        <f t="shared" si="0"/>
        <v>937</v>
      </c>
      <c r="L18" s="91"/>
      <c r="M18" s="304">
        <v>0</v>
      </c>
      <c r="N18" s="91"/>
      <c r="O18" s="303">
        <f t="shared" si="1"/>
        <v>937</v>
      </c>
      <c r="Q18" s="133"/>
    </row>
    <row r="19" spans="1:22" s="32" customFormat="1" ht="15.6" customHeight="1">
      <c r="C19" s="75"/>
      <c r="D19" s="75"/>
      <c r="E19" s="303"/>
      <c r="F19" s="131"/>
      <c r="G19" s="303"/>
      <c r="H19" s="131"/>
      <c r="I19" s="303"/>
      <c r="J19" s="131"/>
      <c r="K19" s="303"/>
      <c r="L19" s="91"/>
      <c r="M19" s="304"/>
      <c r="N19" s="91"/>
      <c r="O19" s="303"/>
      <c r="Q19" s="133"/>
    </row>
    <row r="20" spans="1:22" s="32" customFormat="1" ht="15.6" customHeight="1">
      <c r="B20" s="54" t="s">
        <v>293</v>
      </c>
      <c r="C20" s="75"/>
      <c r="D20" s="75"/>
      <c r="E20" s="303"/>
      <c r="F20" s="131"/>
      <c r="G20" s="303">
        <v>560.99903999999992</v>
      </c>
      <c r="H20" s="131"/>
      <c r="I20" s="303"/>
      <c r="J20" s="131"/>
      <c r="K20" s="303">
        <f>G20*1.05056</f>
        <v>589.36315146239986</v>
      </c>
      <c r="L20" s="91"/>
      <c r="M20" s="304">
        <v>0</v>
      </c>
      <c r="N20" s="91"/>
      <c r="O20" s="303">
        <f t="shared" si="1"/>
        <v>589.36315146239986</v>
      </c>
      <c r="Q20" s="133"/>
    </row>
    <row r="21" spans="1:22" s="32" customFormat="1" ht="11.25" customHeight="1">
      <c r="B21" s="134"/>
      <c r="C21" s="131"/>
      <c r="D21" s="131"/>
      <c r="E21" s="448"/>
      <c r="F21" s="131"/>
      <c r="G21" s="303"/>
      <c r="H21" s="131"/>
      <c r="I21" s="303"/>
      <c r="J21" s="131"/>
      <c r="K21" s="308"/>
      <c r="M21" s="308"/>
      <c r="O21" s="308"/>
      <c r="Q21" s="136"/>
    </row>
    <row r="22" spans="1:22" s="32" customFormat="1" ht="15">
      <c r="B22" s="135" t="s">
        <v>1016</v>
      </c>
      <c r="C22" s="131"/>
      <c r="D22" s="131"/>
      <c r="E22" s="448"/>
      <c r="F22" s="131"/>
      <c r="G22" s="303"/>
      <c r="H22" s="131"/>
      <c r="I22" s="303"/>
      <c r="J22" s="131"/>
      <c r="K22" s="308"/>
      <c r="M22" s="308"/>
      <c r="O22" s="308"/>
      <c r="Q22" s="136"/>
    </row>
    <row r="23" spans="1:22" s="32" customFormat="1" ht="11.25" customHeight="1">
      <c r="A23" s="54"/>
      <c r="B23" s="135"/>
      <c r="C23" s="131"/>
      <c r="D23" s="131"/>
      <c r="E23" s="448"/>
      <c r="F23" s="131"/>
      <c r="G23" s="303"/>
      <c r="H23" s="131"/>
      <c r="I23" s="303"/>
      <c r="J23" s="131"/>
      <c r="K23" s="308"/>
      <c r="M23" s="308"/>
      <c r="O23" s="308"/>
      <c r="Q23" s="136"/>
    </row>
    <row r="24" spans="1:22" s="32" customFormat="1" ht="15.75">
      <c r="B24" s="54" t="s">
        <v>292</v>
      </c>
      <c r="C24" s="131"/>
      <c r="D24" s="131"/>
      <c r="E24" s="448"/>
      <c r="F24" s="131"/>
      <c r="G24" s="303">
        <v>150</v>
      </c>
      <c r="H24" s="131"/>
      <c r="I24" s="303"/>
      <c r="J24" s="131"/>
      <c r="K24" s="303">
        <v>158</v>
      </c>
      <c r="M24" s="304">
        <v>0</v>
      </c>
      <c r="O24" s="303">
        <f t="shared" ref="O24" si="2">K24</f>
        <v>158</v>
      </c>
      <c r="Q24" s="136"/>
    </row>
    <row r="25" spans="1:22" ht="11.25" customHeight="1">
      <c r="A25" s="32"/>
      <c r="B25" s="135"/>
      <c r="C25" s="135"/>
      <c r="D25" s="135"/>
      <c r="E25" s="454"/>
      <c r="F25" s="135"/>
      <c r="G25" s="303"/>
      <c r="H25" s="131"/>
      <c r="I25" s="303"/>
      <c r="J25" s="131"/>
      <c r="K25" s="308"/>
      <c r="L25" s="32"/>
      <c r="M25" s="308"/>
      <c r="N25" s="32"/>
      <c r="O25" s="308"/>
      <c r="P25" s="54"/>
      <c r="Q25" s="136"/>
      <c r="R25" s="131"/>
      <c r="S25" s="131"/>
      <c r="T25" s="131"/>
      <c r="U25" s="32"/>
      <c r="V25" s="32"/>
    </row>
    <row r="26" spans="1:22" ht="15.75">
      <c r="B26" s="54" t="s">
        <v>295</v>
      </c>
      <c r="C26" s="137"/>
      <c r="D26" s="137"/>
      <c r="E26" s="455"/>
      <c r="F26" s="137"/>
      <c r="G26" s="303">
        <v>330.99884999999995</v>
      </c>
      <c r="H26" s="138"/>
      <c r="I26" s="451"/>
      <c r="J26" s="138"/>
      <c r="K26" s="303">
        <v>348</v>
      </c>
      <c r="M26" s="304">
        <v>0</v>
      </c>
      <c r="N26" s="32"/>
      <c r="O26" s="303">
        <f t="shared" ref="O26" si="3">K26</f>
        <v>348</v>
      </c>
      <c r="P26" s="32"/>
      <c r="Q26" s="136"/>
    </row>
    <row r="27" spans="1:22" ht="15.75">
      <c r="B27" s="139"/>
      <c r="C27" s="139"/>
      <c r="D27" s="139"/>
      <c r="E27" s="139"/>
      <c r="F27" s="139"/>
      <c r="G27" s="138"/>
      <c r="H27" s="138"/>
      <c r="I27" s="138"/>
      <c r="J27" s="138"/>
      <c r="P27" s="54"/>
      <c r="Q27" s="136"/>
    </row>
    <row r="28" spans="1:22" ht="15.75">
      <c r="P28" s="54"/>
      <c r="Q28" s="136"/>
    </row>
    <row r="29" spans="1:22">
      <c r="E29" s="127"/>
      <c r="F29" s="127"/>
    </row>
  </sheetData>
  <mergeCells count="1">
    <mergeCell ref="B8:C8"/>
  </mergeCells>
  <phoneticPr fontId="3" type="noConversion"/>
  <printOptions horizontalCentered="1"/>
  <pageMargins left="0.74803149606299213" right="0.74803149606299213" top="0.98425196850393704" bottom="0.98425196850393704" header="0.51181102362204722" footer="0.51181102362204722"/>
  <pageSetup paperSize="9" scale="82" firstPageNumber="80" orientation="landscape" useFirstPageNumber="1" r:id="rId1"/>
  <headerFooter alignWithMargins="0">
    <oddFooter>&amp;C&amp;"Gill Sans MT Light,Regular"Page 12.22</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tabColor rgb="FFFFFF00"/>
    <pageSetUpPr fitToPage="1"/>
  </sheetPr>
  <dimension ref="B2:L23"/>
  <sheetViews>
    <sheetView showGridLines="0" zoomScale="86" zoomScaleNormal="86" zoomScaleSheetLayoutView="85" workbookViewId="0">
      <pane xSplit="3" ySplit="7" topLeftCell="D8" activePane="bottomRight" state="frozen"/>
      <selection activeCell="B35" sqref="B35"/>
      <selection pane="topRight" activeCell="B35" sqref="B35"/>
      <selection pane="bottomLeft" activeCell="B35" sqref="B35"/>
      <selection pane="bottomRight" activeCell="H22" sqref="H22"/>
    </sheetView>
  </sheetViews>
  <sheetFormatPr defaultColWidth="9.140625" defaultRowHeight="15"/>
  <cols>
    <col min="1" max="1" width="3.5703125" style="5" customWidth="1"/>
    <col min="2" max="2" width="66.85546875" style="5" customWidth="1"/>
    <col min="3" max="3" width="2.7109375" style="5" customWidth="1"/>
    <col min="4" max="4" width="13.5703125" style="5" bestFit="1" customWidth="1"/>
    <col min="5" max="5" width="3" style="5" customWidth="1"/>
    <col min="6" max="6" width="15.7109375" style="5" customWidth="1"/>
    <col min="7" max="7" width="2.28515625" style="75" customWidth="1"/>
    <col min="8" max="8" width="8.28515625" style="75" customWidth="1"/>
    <col min="9" max="9" width="2.42578125" style="5" customWidth="1"/>
    <col min="10" max="10" width="14.28515625" style="5" customWidth="1"/>
    <col min="11" max="11" width="2.28515625" style="5" customWidth="1"/>
    <col min="12" max="12" width="10.140625" style="5" customWidth="1"/>
    <col min="13" max="13" width="8.42578125" style="5" customWidth="1"/>
    <col min="14" max="16384" width="9.140625" style="5"/>
  </cols>
  <sheetData>
    <row r="2" spans="2:12" s="27" customFormat="1" ht="18">
      <c r="B2" s="159" t="s">
        <v>178</v>
      </c>
      <c r="G2" s="113"/>
      <c r="H2" s="113"/>
    </row>
    <row r="3" spans="2:12">
      <c r="B3" s="280" t="s">
        <v>833</v>
      </c>
    </row>
    <row r="4" spans="2:12" s="75" customFormat="1" ht="15.75">
      <c r="C4" s="423"/>
      <c r="D4" s="30" t="s">
        <v>291</v>
      </c>
      <c r="E4" s="30"/>
      <c r="F4" s="30" t="s">
        <v>844</v>
      </c>
      <c r="G4" s="30"/>
      <c r="I4" s="77"/>
      <c r="J4" s="30" t="s">
        <v>844</v>
      </c>
      <c r="K4" s="78"/>
    </row>
    <row r="5" spans="2:12" s="118" customFormat="1" ht="31.5">
      <c r="B5" s="471" t="s">
        <v>52</v>
      </c>
      <c r="C5" s="472"/>
      <c r="D5" s="295" t="s">
        <v>30</v>
      </c>
      <c r="E5" s="79"/>
      <c r="F5" s="295" t="s">
        <v>30</v>
      </c>
      <c r="G5" s="77"/>
      <c r="H5" s="297" t="s">
        <v>29</v>
      </c>
      <c r="I5" s="77"/>
      <c r="J5" s="297" t="s">
        <v>28</v>
      </c>
      <c r="K5" s="77"/>
    </row>
    <row r="6" spans="2:12" s="75" customFormat="1" ht="15.75">
      <c r="D6" s="386" t="s">
        <v>614</v>
      </c>
      <c r="E6" s="367"/>
      <c r="F6" s="386" t="s">
        <v>614</v>
      </c>
      <c r="G6" s="367"/>
      <c r="H6" s="386" t="s">
        <v>615</v>
      </c>
      <c r="I6" s="367"/>
      <c r="J6" s="386" t="s">
        <v>616</v>
      </c>
      <c r="K6" s="367"/>
    </row>
    <row r="7" spans="2:12" s="187" customFormat="1" ht="18.95" customHeight="1">
      <c r="B7" s="430" t="s">
        <v>67</v>
      </c>
      <c r="C7" s="424"/>
      <c r="D7" s="473"/>
      <c r="F7" s="473"/>
      <c r="G7" s="75"/>
      <c r="H7" s="370"/>
      <c r="J7" s="473"/>
    </row>
    <row r="8" spans="2:12" s="75" customFormat="1" ht="20.25" customHeight="1">
      <c r="B8" s="425" t="s">
        <v>71</v>
      </c>
      <c r="C8" s="76"/>
      <c r="D8" s="388">
        <v>1000</v>
      </c>
      <c r="E8" s="426"/>
      <c r="F8" s="388">
        <v>1000</v>
      </c>
      <c r="G8" s="83"/>
      <c r="H8" s="474" t="s">
        <v>100</v>
      </c>
      <c r="I8" s="426"/>
      <c r="J8" s="388">
        <f>+F8</f>
        <v>1000</v>
      </c>
      <c r="K8" s="51"/>
    </row>
    <row r="9" spans="2:12" s="75" customFormat="1" ht="20.25" customHeight="1">
      <c r="B9" s="427" t="s">
        <v>72</v>
      </c>
      <c r="C9" s="76"/>
      <c r="D9" s="388">
        <v>2000</v>
      </c>
      <c r="E9" s="426"/>
      <c r="F9" s="388">
        <v>2000</v>
      </c>
      <c r="G9" s="83"/>
      <c r="H9" s="474" t="s">
        <v>100</v>
      </c>
      <c r="I9" s="426"/>
      <c r="J9" s="388">
        <f t="shared" ref="J9:J18" si="0">+F9</f>
        <v>2000</v>
      </c>
      <c r="K9" s="426"/>
    </row>
    <row r="10" spans="2:12" s="75" customFormat="1" ht="20.25" customHeight="1">
      <c r="B10" s="427" t="s">
        <v>73</v>
      </c>
      <c r="C10" s="76"/>
      <c r="D10" s="388">
        <v>4000</v>
      </c>
      <c r="E10" s="426"/>
      <c r="F10" s="388">
        <v>4000</v>
      </c>
      <c r="G10" s="83"/>
      <c r="H10" s="474" t="s">
        <v>100</v>
      </c>
      <c r="I10" s="426"/>
      <c r="J10" s="388">
        <f t="shared" si="0"/>
        <v>4000</v>
      </c>
      <c r="K10" s="426"/>
    </row>
    <row r="11" spans="2:12" s="75" customFormat="1" ht="20.25" customHeight="1">
      <c r="B11" s="427" t="s">
        <v>70</v>
      </c>
      <c r="C11" s="76"/>
      <c r="D11" s="388">
        <v>8000</v>
      </c>
      <c r="E11" s="426"/>
      <c r="F11" s="388">
        <v>8000</v>
      </c>
      <c r="G11" s="83"/>
      <c r="H11" s="474" t="s">
        <v>100</v>
      </c>
      <c r="I11" s="426"/>
      <c r="J11" s="388">
        <f t="shared" si="0"/>
        <v>8000</v>
      </c>
      <c r="K11" s="426"/>
    </row>
    <row r="12" spans="2:12" s="75" customFormat="1" ht="20.25" customHeight="1">
      <c r="B12" s="427" t="s">
        <v>74</v>
      </c>
      <c r="C12" s="76"/>
      <c r="D12" s="388">
        <v>16000</v>
      </c>
      <c r="E12" s="426"/>
      <c r="F12" s="388">
        <v>16000</v>
      </c>
      <c r="G12" s="83"/>
      <c r="H12" s="474" t="s">
        <v>100</v>
      </c>
      <c r="I12" s="426"/>
      <c r="J12" s="388">
        <f t="shared" si="0"/>
        <v>16000</v>
      </c>
      <c r="K12" s="426"/>
    </row>
    <row r="13" spans="2:12" s="75" customFormat="1" ht="20.25" customHeight="1">
      <c r="B13" s="427" t="s">
        <v>89</v>
      </c>
      <c r="C13" s="91"/>
      <c r="D13" s="388">
        <v>24000</v>
      </c>
      <c r="E13" s="426"/>
      <c r="F13" s="388">
        <v>24000</v>
      </c>
      <c r="G13" s="83"/>
      <c r="H13" s="474" t="s">
        <v>100</v>
      </c>
      <c r="I13" s="426"/>
      <c r="J13" s="388">
        <f t="shared" si="0"/>
        <v>24000</v>
      </c>
      <c r="K13" s="426"/>
    </row>
    <row r="14" spans="2:12" s="75" customFormat="1" ht="20.25" customHeight="1">
      <c r="B14" s="427" t="s">
        <v>75</v>
      </c>
      <c r="D14" s="388">
        <v>32000</v>
      </c>
      <c r="E14" s="426"/>
      <c r="F14" s="388">
        <v>32000</v>
      </c>
      <c r="G14" s="83"/>
      <c r="H14" s="474" t="s">
        <v>100</v>
      </c>
      <c r="I14" s="428"/>
      <c r="J14" s="388">
        <f t="shared" si="0"/>
        <v>32000</v>
      </c>
      <c r="K14" s="428"/>
    </row>
    <row r="15" spans="2:12" ht="20.25" customHeight="1">
      <c r="B15" s="42" t="s">
        <v>76</v>
      </c>
      <c r="D15" s="388">
        <v>40000</v>
      </c>
      <c r="E15" s="426"/>
      <c r="F15" s="388">
        <v>40000</v>
      </c>
      <c r="G15" s="83"/>
      <c r="H15" s="474" t="s">
        <v>100</v>
      </c>
      <c r="I15" s="19"/>
      <c r="J15" s="388">
        <f t="shared" si="0"/>
        <v>40000</v>
      </c>
      <c r="L15" s="75"/>
    </row>
    <row r="16" spans="2:12" ht="20.25" customHeight="1">
      <c r="B16" s="42" t="s">
        <v>77</v>
      </c>
      <c r="D16" s="388">
        <v>48000</v>
      </c>
      <c r="E16" s="426"/>
      <c r="F16" s="388">
        <v>48000</v>
      </c>
      <c r="G16" s="83"/>
      <c r="H16" s="474" t="s">
        <v>100</v>
      </c>
      <c r="I16" s="19"/>
      <c r="J16" s="388">
        <f t="shared" si="0"/>
        <v>48000</v>
      </c>
      <c r="L16" s="75"/>
    </row>
    <row r="17" spans="2:12" ht="20.25" customHeight="1">
      <c r="B17" s="42" t="s">
        <v>78</v>
      </c>
      <c r="D17" s="388">
        <v>56000</v>
      </c>
      <c r="E17" s="426"/>
      <c r="F17" s="388">
        <v>56000</v>
      </c>
      <c r="G17" s="83"/>
      <c r="H17" s="474" t="s">
        <v>100</v>
      </c>
      <c r="I17" s="19"/>
      <c r="J17" s="388">
        <f t="shared" si="0"/>
        <v>56000</v>
      </c>
      <c r="L17" s="75"/>
    </row>
    <row r="18" spans="2:12" ht="20.25" customHeight="1">
      <c r="B18" s="42" t="s">
        <v>79</v>
      </c>
      <c r="D18" s="388">
        <v>64000</v>
      </c>
      <c r="E18" s="426"/>
      <c r="F18" s="388">
        <v>64000</v>
      </c>
      <c r="G18" s="83"/>
      <c r="H18" s="474" t="s">
        <v>100</v>
      </c>
      <c r="I18" s="19"/>
      <c r="J18" s="388">
        <f t="shared" si="0"/>
        <v>64000</v>
      </c>
      <c r="L18" s="75"/>
    </row>
    <row r="19" spans="2:12" ht="12.75" customHeight="1">
      <c r="B19" s="42"/>
      <c r="D19" s="426"/>
      <c r="E19" s="426"/>
      <c r="F19" s="426"/>
      <c r="G19" s="83"/>
      <c r="H19" s="162"/>
      <c r="I19" s="19"/>
      <c r="J19" s="426"/>
      <c r="L19" s="75"/>
    </row>
    <row r="20" spans="2:12" ht="45">
      <c r="B20" s="229" t="s">
        <v>837</v>
      </c>
      <c r="J20" s="429"/>
    </row>
    <row r="22" spans="2:12">
      <c r="B22" s="292" t="s">
        <v>112</v>
      </c>
    </row>
    <row r="23" spans="2:12">
      <c r="F23" s="75"/>
    </row>
  </sheetData>
  <phoneticPr fontId="3" type="noConversion"/>
  <printOptions horizontalCentered="1"/>
  <pageMargins left="0.74803149606299213" right="0.74803149606299213" top="0.98425196850393704" bottom="0.98425196850393704" header="0.51181102362204722" footer="0.51181102362204722"/>
  <pageSetup paperSize="9" scale="80" firstPageNumber="80" orientation="landscape" useFirstPageNumber="1" r:id="rId1"/>
  <headerFooter alignWithMargins="0">
    <oddFooter>&amp;C&amp;"Gill Sans MT Light,Regular"Page 12.8</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FF00"/>
    <pageSetUpPr fitToPage="1"/>
  </sheetPr>
  <dimension ref="A2:K39"/>
  <sheetViews>
    <sheetView showGridLines="0" zoomScale="85" zoomScaleNormal="100" zoomScaleSheetLayoutView="85" workbookViewId="0">
      <pane xSplit="3" ySplit="6" topLeftCell="D7" activePane="bottomRight" state="frozen"/>
      <selection activeCell="B35" sqref="B35"/>
      <selection pane="topRight" activeCell="B35" sqref="B35"/>
      <selection pane="bottomLeft" activeCell="B35" sqref="B35"/>
      <selection pane="bottomRight" activeCell="E12" sqref="E12"/>
    </sheetView>
  </sheetViews>
  <sheetFormatPr defaultColWidth="9.140625" defaultRowHeight="15"/>
  <cols>
    <col min="1" max="1" width="4.5703125" style="3" customWidth="1"/>
    <col min="2" max="2" width="86.5703125" style="3" customWidth="1"/>
    <col min="3" max="3" width="3.5703125" style="12" customWidth="1"/>
    <col min="4" max="4" width="14" style="3" customWidth="1"/>
    <col min="5" max="5" width="2.5703125" style="3" customWidth="1"/>
    <col min="6" max="6" width="14.140625" style="3" customWidth="1"/>
    <col min="7" max="7" width="2.42578125" style="3" customWidth="1"/>
    <col min="8" max="8" width="9" style="3" customWidth="1"/>
    <col min="9" max="9" width="2.28515625" style="3" customWidth="1"/>
    <col min="10" max="10" width="16.140625" style="3" customWidth="1"/>
    <col min="11" max="11" width="2.42578125" style="3" customWidth="1"/>
    <col min="12" max="16384" width="9.140625" style="3"/>
  </cols>
  <sheetData>
    <row r="2" spans="1:11" ht="29.25" customHeight="1">
      <c r="B2" s="431" t="s">
        <v>180</v>
      </c>
    </row>
    <row r="4" spans="1:11" ht="18" customHeight="1">
      <c r="D4" s="30" t="s">
        <v>291</v>
      </c>
      <c r="E4" s="30"/>
      <c r="F4" s="30" t="s">
        <v>844</v>
      </c>
      <c r="G4" s="30"/>
      <c r="H4" s="75"/>
      <c r="I4" s="77"/>
      <c r="J4" s="30" t="s">
        <v>844</v>
      </c>
      <c r="K4" s="396"/>
    </row>
    <row r="5" spans="1:11" s="394" customFormat="1" ht="31.5">
      <c r="B5" s="414" t="s">
        <v>35</v>
      </c>
      <c r="C5" s="397"/>
      <c r="D5" s="411" t="s">
        <v>30</v>
      </c>
      <c r="E5" s="398"/>
      <c r="F5" s="411" t="s">
        <v>30</v>
      </c>
      <c r="G5" s="395"/>
      <c r="H5" s="412" t="s">
        <v>29</v>
      </c>
      <c r="I5" s="395"/>
      <c r="J5" s="412" t="s">
        <v>28</v>
      </c>
      <c r="K5" s="395"/>
    </row>
    <row r="6" spans="1:11" ht="15.75">
      <c r="D6" s="413" t="s">
        <v>614</v>
      </c>
      <c r="E6" s="413"/>
      <c r="F6" s="413" t="s">
        <v>614</v>
      </c>
      <c r="G6" s="413"/>
      <c r="H6" s="413" t="s">
        <v>615</v>
      </c>
      <c r="I6" s="413"/>
      <c r="J6" s="413" t="s">
        <v>616</v>
      </c>
      <c r="K6" s="413"/>
    </row>
    <row r="7" spans="1:11" ht="15.75">
      <c r="D7" s="413"/>
      <c r="E7" s="413"/>
      <c r="F7" s="413"/>
      <c r="G7" s="413"/>
      <c r="H7" s="413"/>
      <c r="I7" s="413"/>
      <c r="J7" s="413"/>
      <c r="K7" s="413"/>
    </row>
    <row r="8" spans="1:11" ht="15.75">
      <c r="B8" s="410" t="s">
        <v>36</v>
      </c>
      <c r="D8" s="399"/>
      <c r="E8" s="399"/>
      <c r="F8" s="400"/>
      <c r="G8" s="399"/>
      <c r="H8" s="399"/>
      <c r="I8" s="399"/>
      <c r="J8" s="401"/>
    </row>
    <row r="9" spans="1:11" ht="48.75" customHeight="1">
      <c r="B9" s="403" t="s">
        <v>153</v>
      </c>
      <c r="D9" s="399">
        <v>69.951599999999999</v>
      </c>
      <c r="E9" s="399"/>
      <c r="F9" s="404"/>
      <c r="G9" s="399"/>
      <c r="H9" s="399">
        <f>F9*0.2</f>
        <v>0</v>
      </c>
      <c r="I9" s="399"/>
      <c r="J9" s="399">
        <f>H9+F9</f>
        <v>0</v>
      </c>
    </row>
    <row r="10" spans="1:11">
      <c r="B10" s="403"/>
      <c r="D10" s="399"/>
      <c r="E10" s="399"/>
      <c r="F10" s="404"/>
      <c r="G10" s="399"/>
      <c r="H10" s="399"/>
      <c r="I10" s="399"/>
      <c r="J10" s="399"/>
    </row>
    <row r="11" spans="1:11" ht="46.5" customHeight="1">
      <c r="A11" s="405"/>
      <c r="B11" s="642" t="s">
        <v>841</v>
      </c>
      <c r="C11" s="643"/>
      <c r="D11" s="643"/>
      <c r="E11" s="643"/>
      <c r="F11" s="643"/>
      <c r="G11" s="643"/>
      <c r="H11" s="643"/>
      <c r="I11" s="643"/>
      <c r="J11" s="643"/>
    </row>
    <row r="12" spans="1:11" ht="9" customHeight="1">
      <c r="A12" s="405"/>
      <c r="B12" s="406"/>
      <c r="F12" s="407"/>
      <c r="J12" s="408"/>
    </row>
    <row r="13" spans="1:11">
      <c r="A13" s="405"/>
      <c r="B13" s="409" t="s">
        <v>149</v>
      </c>
      <c r="F13" s="407"/>
      <c r="J13" s="408"/>
    </row>
    <row r="14" spans="1:11">
      <c r="A14" s="405"/>
      <c r="B14" s="409" t="s">
        <v>150</v>
      </c>
      <c r="F14" s="407"/>
      <c r="J14" s="408"/>
    </row>
    <row r="15" spans="1:11" ht="16.5" customHeight="1">
      <c r="A15" s="405"/>
      <c r="B15" s="409" t="s">
        <v>151</v>
      </c>
      <c r="F15" s="407"/>
      <c r="J15" s="408"/>
    </row>
    <row r="16" spans="1:11" ht="47.25" customHeight="1">
      <c r="A16" s="405"/>
      <c r="B16" s="640" t="s">
        <v>842</v>
      </c>
      <c r="C16" s="641"/>
      <c r="D16" s="641"/>
      <c r="E16" s="641"/>
      <c r="F16" s="641"/>
      <c r="G16" s="641"/>
      <c r="H16" s="641"/>
      <c r="I16" s="641"/>
      <c r="J16" s="641"/>
    </row>
    <row r="17" spans="1:10" ht="21.75" customHeight="1">
      <c r="A17" s="405"/>
      <c r="B17" s="406" t="s">
        <v>152</v>
      </c>
      <c r="F17" s="407"/>
      <c r="J17" s="408"/>
    </row>
    <row r="18" spans="1:10" s="394" customFormat="1" ht="16.5" customHeight="1">
      <c r="A18" s="457"/>
      <c r="B18" s="459" t="s">
        <v>154</v>
      </c>
      <c r="C18" s="397"/>
      <c r="D18" s="394">
        <v>69.951599999999999</v>
      </c>
      <c r="F18" s="458"/>
      <c r="H18" s="394">
        <f>F18*0.2</f>
        <v>0</v>
      </c>
      <c r="J18" s="394">
        <f>F18+H18</f>
        <v>0</v>
      </c>
    </row>
    <row r="19" spans="1:10" ht="9.75" customHeight="1">
      <c r="F19" s="404"/>
    </row>
    <row r="20" spans="1:10" ht="20.25" customHeight="1">
      <c r="B20" s="410" t="s">
        <v>155</v>
      </c>
      <c r="D20" s="3">
        <v>69.951599999999999</v>
      </c>
      <c r="F20" s="404"/>
      <c r="H20" s="3">
        <f>F20*0.2</f>
        <v>0</v>
      </c>
      <c r="J20" s="3">
        <f>F20+H20</f>
        <v>0</v>
      </c>
    </row>
    <row r="21" spans="1:10">
      <c r="F21" s="407"/>
      <c r="J21" s="408"/>
    </row>
    <row r="22" spans="1:10">
      <c r="A22" s="402"/>
      <c r="F22" s="407"/>
    </row>
    <row r="32" spans="1:10">
      <c r="G32" s="3">
        <v>20.91</v>
      </c>
    </row>
    <row r="33" spans="7:7">
      <c r="G33" s="3">
        <v>29.11</v>
      </c>
    </row>
    <row r="34" spans="7:7">
      <c r="G34" s="3">
        <v>3.08</v>
      </c>
    </row>
    <row r="36" spans="7:7">
      <c r="G36" s="3">
        <v>21.83</v>
      </c>
    </row>
    <row r="37" spans="7:7">
      <c r="G37" s="3">
        <v>29.57</v>
      </c>
    </row>
    <row r="38" spans="7:7">
      <c r="G38" s="3">
        <v>3.08</v>
      </c>
    </row>
    <row r="39" spans="7:7">
      <c r="G39" s="3">
        <v>326.23</v>
      </c>
    </row>
  </sheetData>
  <mergeCells count="2">
    <mergeCell ref="B16:J16"/>
    <mergeCell ref="B11:J11"/>
  </mergeCells>
  <phoneticPr fontId="3" type="noConversion"/>
  <printOptions horizontalCentered="1"/>
  <pageMargins left="0.59055118110236227" right="0.59055118110236227" top="0.78740157480314965" bottom="0.78740157480314965" header="0.51181102362204722" footer="0.51181102362204722"/>
  <pageSetup paperSize="9" scale="79" firstPageNumber="80" orientation="landscape" useFirstPageNumber="1" r:id="rId1"/>
  <headerFooter alignWithMargins="0">
    <oddFooter>&amp;C&amp;"Gill Sans MT Light,Regular"Page 12.19</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63FDF4-3FAF-406E-888E-24B8D1CC43B4}">
  <sheetPr>
    <tabColor rgb="FFFFFF00"/>
  </sheetPr>
  <dimension ref="A1:R126"/>
  <sheetViews>
    <sheetView showGridLines="0" zoomScale="95" zoomScaleNormal="95" workbookViewId="0">
      <pane xSplit="2" ySplit="1" topLeftCell="E2" activePane="bottomRight" state="frozen"/>
      <selection activeCell="B35" sqref="B35"/>
      <selection pane="topRight" activeCell="B35" sqref="B35"/>
      <selection pane="bottomLeft" activeCell="B35" sqref="B35"/>
      <selection pane="bottomRight" activeCell="F9" sqref="F9:F10"/>
    </sheetView>
  </sheetViews>
  <sheetFormatPr defaultRowHeight="12.75"/>
  <cols>
    <col min="1" max="1" width="3" style="71" customWidth="1"/>
    <col min="2" max="2" width="33.85546875" bestFit="1" customWidth="1"/>
    <col min="3" max="4" width="35.7109375" customWidth="1"/>
    <col min="5" max="5" width="31.7109375" customWidth="1"/>
    <col min="6" max="7" width="24.28515625" bestFit="1" customWidth="1"/>
    <col min="12" max="12" width="3.5703125" style="21" hidden="1" customWidth="1"/>
    <col min="13" max="18" width="0" style="21" hidden="1" customWidth="1"/>
    <col min="19" max="25" width="0" hidden="1" customWidth="1"/>
  </cols>
  <sheetData>
    <row r="1" spans="2:7" ht="13.5" thickBot="1"/>
    <row r="2" spans="2:7" ht="46.9" customHeight="1" thickBot="1">
      <c r="B2" s="652" t="s">
        <v>932</v>
      </c>
      <c r="C2" s="654" t="s">
        <v>933</v>
      </c>
      <c r="D2" s="655"/>
      <c r="E2" s="549"/>
      <c r="F2" s="654" t="s">
        <v>935</v>
      </c>
      <c r="G2" s="655"/>
    </row>
    <row r="3" spans="2:7" ht="16.5" thickBot="1">
      <c r="B3" s="653"/>
      <c r="C3" s="550" t="s">
        <v>936</v>
      </c>
      <c r="D3" s="551" t="s">
        <v>937</v>
      </c>
      <c r="E3" s="550" t="s">
        <v>934</v>
      </c>
      <c r="F3" s="550" t="s">
        <v>291</v>
      </c>
      <c r="G3" s="551" t="s">
        <v>844</v>
      </c>
    </row>
    <row r="4" spans="2:7" ht="17.25" thickTop="1" thickBot="1">
      <c r="B4" s="552" t="s">
        <v>938</v>
      </c>
      <c r="C4" s="555" t="s">
        <v>940</v>
      </c>
      <c r="D4" s="555"/>
      <c r="E4" s="558" t="s">
        <v>945</v>
      </c>
      <c r="F4" s="558" t="s">
        <v>285</v>
      </c>
      <c r="G4" s="559" t="s">
        <v>285</v>
      </c>
    </row>
    <row r="5" spans="2:7" ht="16.5" thickBot="1">
      <c r="B5" s="552" t="s">
        <v>939</v>
      </c>
      <c r="C5" s="555" t="s">
        <v>941</v>
      </c>
      <c r="D5" s="555" t="s">
        <v>940</v>
      </c>
      <c r="E5" s="558" t="s">
        <v>946</v>
      </c>
      <c r="F5" s="560">
        <v>1.2</v>
      </c>
      <c r="G5" s="561">
        <v>1.6</v>
      </c>
    </row>
    <row r="6" spans="2:7" ht="15.75" thickBot="1">
      <c r="B6" s="553"/>
      <c r="C6" s="555" t="s">
        <v>942</v>
      </c>
      <c r="D6" s="555" t="s">
        <v>943</v>
      </c>
      <c r="E6" s="558" t="s">
        <v>947</v>
      </c>
      <c r="F6" s="560">
        <v>1.8</v>
      </c>
      <c r="G6" s="561">
        <v>2.2000000000000002</v>
      </c>
    </row>
    <row r="7" spans="2:7" ht="15.75" thickBot="1">
      <c r="B7" s="553"/>
      <c r="C7" s="556"/>
      <c r="D7" s="555" t="s">
        <v>944</v>
      </c>
      <c r="E7" s="558" t="s">
        <v>948</v>
      </c>
      <c r="F7" s="560">
        <v>2.2000000000000002</v>
      </c>
      <c r="G7" s="561">
        <v>2.6</v>
      </c>
    </row>
    <row r="8" spans="2:7" ht="15.75" thickBot="1">
      <c r="B8" s="554"/>
      <c r="C8" s="557"/>
      <c r="D8" s="557"/>
      <c r="E8" s="562" t="s">
        <v>949</v>
      </c>
      <c r="F8" s="563">
        <v>5</v>
      </c>
      <c r="G8" s="564">
        <v>5.4</v>
      </c>
    </row>
    <row r="9" spans="2:7" ht="14.25" thickTop="1" thickBot="1">
      <c r="B9" s="565"/>
      <c r="C9" s="566"/>
      <c r="D9" s="566"/>
      <c r="E9" s="566"/>
      <c r="F9" s="567"/>
      <c r="G9" s="568"/>
    </row>
    <row r="10" spans="2:7" ht="17.25" thickTop="1" thickBot="1">
      <c r="B10" s="552" t="s">
        <v>950</v>
      </c>
      <c r="C10" s="555" t="s">
        <v>940</v>
      </c>
      <c r="D10" s="555" t="s">
        <v>940</v>
      </c>
      <c r="E10" s="558" t="s">
        <v>945</v>
      </c>
      <c r="F10" s="558" t="s">
        <v>285</v>
      </c>
      <c r="G10" s="559" t="s">
        <v>285</v>
      </c>
    </row>
    <row r="11" spans="2:7" ht="16.5" thickBot="1">
      <c r="B11" s="552" t="s">
        <v>951</v>
      </c>
      <c r="C11" s="555" t="s">
        <v>941</v>
      </c>
      <c r="D11" s="555" t="s">
        <v>943</v>
      </c>
      <c r="E11" s="558" t="s">
        <v>946</v>
      </c>
      <c r="F11" s="560">
        <v>1</v>
      </c>
      <c r="G11" s="561">
        <v>1.4</v>
      </c>
    </row>
    <row r="12" spans="2:7" ht="15.75" thickBot="1">
      <c r="B12" s="553"/>
      <c r="C12" s="555" t="s">
        <v>942</v>
      </c>
      <c r="D12" s="555" t="s">
        <v>944</v>
      </c>
      <c r="E12" s="558" t="s">
        <v>948</v>
      </c>
      <c r="F12" s="560">
        <v>2.2000000000000002</v>
      </c>
      <c r="G12" s="561">
        <v>2.6</v>
      </c>
    </row>
    <row r="13" spans="2:7" ht="15.75" thickBot="1">
      <c r="B13" s="553"/>
      <c r="C13" s="557"/>
      <c r="D13" s="557"/>
      <c r="E13" s="562" t="s">
        <v>952</v>
      </c>
      <c r="F13" s="563">
        <v>5</v>
      </c>
      <c r="G13" s="564">
        <v>5.4</v>
      </c>
    </row>
    <row r="14" spans="2:7" ht="16.5" thickTop="1" thickBot="1">
      <c r="B14" s="553"/>
      <c r="C14" s="646" t="s">
        <v>953</v>
      </c>
      <c r="D14" s="647"/>
      <c r="E14" s="558" t="s">
        <v>954</v>
      </c>
      <c r="F14" s="560">
        <v>858</v>
      </c>
      <c r="G14" s="569">
        <v>927</v>
      </c>
    </row>
    <row r="15" spans="2:7" ht="15.75" thickBot="1">
      <c r="B15" s="553"/>
      <c r="C15" s="648"/>
      <c r="D15" s="649"/>
      <c r="E15" s="558" t="s">
        <v>955</v>
      </c>
      <c r="F15" s="560">
        <v>429</v>
      </c>
      <c r="G15" s="569">
        <v>468</v>
      </c>
    </row>
    <row r="16" spans="2:7" ht="15.75" thickBot="1">
      <c r="B16" s="553"/>
      <c r="C16" s="648"/>
      <c r="D16" s="649"/>
      <c r="E16" s="558" t="s">
        <v>956</v>
      </c>
      <c r="F16" s="560">
        <v>250</v>
      </c>
      <c r="G16" s="569">
        <v>270</v>
      </c>
    </row>
    <row r="17" spans="2:7" ht="15.75" thickBot="1">
      <c r="B17" s="553"/>
      <c r="C17" s="650"/>
      <c r="D17" s="651"/>
      <c r="E17" s="562" t="s">
        <v>955</v>
      </c>
      <c r="F17" s="563">
        <v>125</v>
      </c>
      <c r="G17" s="570">
        <v>135</v>
      </c>
    </row>
    <row r="18" spans="2:7" ht="16.5" thickTop="1" thickBot="1">
      <c r="B18" s="553"/>
      <c r="C18" s="646" t="s">
        <v>957</v>
      </c>
      <c r="D18" s="647"/>
      <c r="E18" s="558" t="s">
        <v>954</v>
      </c>
      <c r="F18" s="560">
        <v>143</v>
      </c>
      <c r="G18" s="569">
        <v>154</v>
      </c>
    </row>
    <row r="19" spans="2:7" ht="15.75" thickBot="1">
      <c r="B19" s="554"/>
      <c r="C19" s="650"/>
      <c r="D19" s="651"/>
      <c r="E19" s="562" t="s">
        <v>956</v>
      </c>
      <c r="F19" s="563">
        <v>42</v>
      </c>
      <c r="G19" s="570">
        <v>45</v>
      </c>
    </row>
    <row r="20" spans="2:7" ht="14.25" thickTop="1" thickBot="1">
      <c r="B20" s="571"/>
      <c r="C20" s="644"/>
      <c r="D20" s="645"/>
      <c r="E20" s="566"/>
      <c r="F20" s="572"/>
      <c r="G20" s="573"/>
    </row>
    <row r="21" spans="2:7" ht="17.25" thickTop="1" thickBot="1">
      <c r="B21" s="574" t="s">
        <v>958</v>
      </c>
      <c r="C21" s="555" t="s">
        <v>940</v>
      </c>
      <c r="D21" s="555" t="s">
        <v>940</v>
      </c>
      <c r="E21" s="558" t="s">
        <v>945</v>
      </c>
      <c r="F21" s="558" t="s">
        <v>285</v>
      </c>
      <c r="G21" s="559" t="s">
        <v>285</v>
      </c>
    </row>
    <row r="22" spans="2:7" ht="16.5" thickBot="1">
      <c r="B22" s="574" t="s">
        <v>959</v>
      </c>
      <c r="C22" s="555" t="s">
        <v>941</v>
      </c>
      <c r="D22" s="555" t="s">
        <v>943</v>
      </c>
      <c r="E22" s="558" t="s">
        <v>946</v>
      </c>
      <c r="F22" s="560">
        <v>1.2</v>
      </c>
      <c r="G22" s="561">
        <v>1.6</v>
      </c>
    </row>
    <row r="23" spans="2:7" ht="15.75" thickBot="1">
      <c r="B23" s="575"/>
      <c r="C23" s="576" t="s">
        <v>942</v>
      </c>
      <c r="D23" s="576" t="s">
        <v>944</v>
      </c>
      <c r="E23" s="562" t="s">
        <v>947</v>
      </c>
      <c r="F23" s="563">
        <v>1.8</v>
      </c>
      <c r="G23" s="564">
        <v>2.2000000000000002</v>
      </c>
    </row>
    <row r="24" spans="2:7" ht="17.25" thickTop="1" thickBot="1">
      <c r="B24" s="574" t="s">
        <v>960</v>
      </c>
      <c r="C24" s="555" t="s">
        <v>940</v>
      </c>
      <c r="D24" s="555" t="s">
        <v>940</v>
      </c>
      <c r="E24" s="558" t="s">
        <v>945</v>
      </c>
      <c r="F24" s="558" t="s">
        <v>285</v>
      </c>
      <c r="G24" s="559" t="s">
        <v>285</v>
      </c>
    </row>
    <row r="25" spans="2:7" ht="16.5" thickBot="1">
      <c r="B25" s="574" t="s">
        <v>959</v>
      </c>
      <c r="C25" s="555" t="s">
        <v>941</v>
      </c>
      <c r="D25" s="555" t="s">
        <v>943</v>
      </c>
      <c r="E25" s="558" t="s">
        <v>946</v>
      </c>
      <c r="F25" s="560">
        <v>1.2</v>
      </c>
      <c r="G25" s="561">
        <v>1.6</v>
      </c>
    </row>
    <row r="26" spans="2:7" ht="15.75" thickBot="1">
      <c r="B26" s="575"/>
      <c r="C26" s="576" t="s">
        <v>942</v>
      </c>
      <c r="D26" s="576" t="s">
        <v>944</v>
      </c>
      <c r="E26" s="562" t="s">
        <v>947</v>
      </c>
      <c r="F26" s="563">
        <v>1.8</v>
      </c>
      <c r="G26" s="564">
        <v>2.2000000000000002</v>
      </c>
    </row>
    <row r="27" spans="2:7" ht="14.25" thickTop="1" thickBot="1">
      <c r="B27" s="577"/>
      <c r="C27" s="566"/>
      <c r="D27" s="566"/>
      <c r="E27" s="566"/>
      <c r="F27" s="567"/>
      <c r="G27" s="567"/>
    </row>
    <row r="28" spans="2:7" ht="17.25" thickTop="1" thickBot="1">
      <c r="B28" s="552" t="s">
        <v>961</v>
      </c>
      <c r="C28" s="555" t="s">
        <v>940</v>
      </c>
      <c r="D28" s="555" t="s">
        <v>940</v>
      </c>
      <c r="E28" s="558" t="s">
        <v>963</v>
      </c>
      <c r="F28" s="560">
        <v>2.4</v>
      </c>
      <c r="G28" s="561">
        <v>3</v>
      </c>
    </row>
    <row r="29" spans="2:7" ht="16.5" thickBot="1">
      <c r="B29" s="552" t="s">
        <v>962</v>
      </c>
      <c r="C29" s="555" t="s">
        <v>941</v>
      </c>
      <c r="D29" s="555" t="s">
        <v>943</v>
      </c>
      <c r="E29" s="558" t="s">
        <v>949</v>
      </c>
      <c r="F29" s="560">
        <v>3.4</v>
      </c>
      <c r="G29" s="561">
        <v>4</v>
      </c>
    </row>
    <row r="30" spans="2:7" ht="15.75" thickBot="1">
      <c r="B30" s="553"/>
      <c r="C30" s="576" t="s">
        <v>942</v>
      </c>
      <c r="D30" s="576" t="s">
        <v>944</v>
      </c>
      <c r="E30" s="576"/>
      <c r="F30" s="578"/>
      <c r="G30" s="579"/>
    </row>
    <row r="31" spans="2:7" ht="16.5" thickTop="1" thickBot="1">
      <c r="B31" s="553"/>
      <c r="C31" s="646" t="s">
        <v>953</v>
      </c>
      <c r="D31" s="647"/>
      <c r="E31" s="558" t="s">
        <v>954</v>
      </c>
      <c r="F31" s="560">
        <v>583</v>
      </c>
      <c r="G31" s="569">
        <v>686</v>
      </c>
    </row>
    <row r="32" spans="2:7" ht="15.75" thickBot="1">
      <c r="B32" s="553"/>
      <c r="C32" s="648"/>
      <c r="D32" s="649"/>
      <c r="E32" s="558" t="s">
        <v>955</v>
      </c>
      <c r="F32" s="560">
        <v>292</v>
      </c>
      <c r="G32" s="569">
        <v>343</v>
      </c>
    </row>
    <row r="33" spans="2:7" ht="15.75" thickBot="1">
      <c r="B33" s="553"/>
      <c r="C33" s="648"/>
      <c r="D33" s="649"/>
      <c r="E33" s="558" t="s">
        <v>956</v>
      </c>
      <c r="F33" s="560">
        <v>170</v>
      </c>
      <c r="G33" s="569">
        <v>200</v>
      </c>
    </row>
    <row r="34" spans="2:7" ht="15.75" thickBot="1">
      <c r="B34" s="553"/>
      <c r="C34" s="650"/>
      <c r="D34" s="651"/>
      <c r="E34" s="562" t="s">
        <v>955</v>
      </c>
      <c r="F34" s="563">
        <v>85</v>
      </c>
      <c r="G34" s="570">
        <v>100</v>
      </c>
    </row>
    <row r="35" spans="2:7" ht="16.5" thickTop="1" thickBot="1">
      <c r="B35" s="553"/>
      <c r="C35" s="646" t="s">
        <v>957</v>
      </c>
      <c r="D35" s="647"/>
      <c r="E35" s="558" t="s">
        <v>954</v>
      </c>
      <c r="F35" s="560">
        <v>97</v>
      </c>
      <c r="G35" s="569">
        <v>114</v>
      </c>
    </row>
    <row r="36" spans="2:7" ht="15.75" thickBot="1">
      <c r="B36" s="554"/>
      <c r="C36" s="650"/>
      <c r="D36" s="651"/>
      <c r="E36" s="562" t="s">
        <v>956</v>
      </c>
      <c r="F36" s="563">
        <v>28</v>
      </c>
      <c r="G36" s="570">
        <v>33</v>
      </c>
    </row>
    <row r="37" spans="2:7" ht="14.25" thickTop="1" thickBot="1">
      <c r="B37" s="571"/>
      <c r="C37" s="566"/>
      <c r="D37" s="566"/>
      <c r="E37" s="566"/>
      <c r="F37" s="567"/>
      <c r="G37" s="568"/>
    </row>
    <row r="38" spans="2:7" ht="17.25" thickTop="1" thickBot="1">
      <c r="B38" s="552" t="s">
        <v>964</v>
      </c>
      <c r="C38" s="555" t="s">
        <v>940</v>
      </c>
      <c r="D38" s="555" t="s">
        <v>940</v>
      </c>
      <c r="E38" s="558" t="s">
        <v>945</v>
      </c>
      <c r="F38" s="558" t="s">
        <v>285</v>
      </c>
      <c r="G38" s="559" t="s">
        <v>285</v>
      </c>
    </row>
    <row r="39" spans="2:7" ht="16.5" thickBot="1">
      <c r="B39" s="552" t="s">
        <v>229</v>
      </c>
      <c r="C39" s="555" t="s">
        <v>941</v>
      </c>
      <c r="D39" s="555" t="s">
        <v>943</v>
      </c>
      <c r="E39" s="558" t="s">
        <v>946</v>
      </c>
      <c r="F39" s="560">
        <v>1.2</v>
      </c>
      <c r="G39" s="561">
        <v>1.6</v>
      </c>
    </row>
    <row r="40" spans="2:7" ht="15.75" thickBot="1">
      <c r="B40" s="553"/>
      <c r="C40" s="555" t="s">
        <v>942</v>
      </c>
      <c r="D40" s="555" t="s">
        <v>944</v>
      </c>
      <c r="E40" s="558" t="s">
        <v>948</v>
      </c>
      <c r="F40" s="560">
        <v>2.2000000000000002</v>
      </c>
      <c r="G40" s="561">
        <v>2.6</v>
      </c>
    </row>
    <row r="41" spans="2:7" ht="15.75" thickBot="1">
      <c r="B41" s="553"/>
      <c r="C41" s="557"/>
      <c r="D41" s="557"/>
      <c r="E41" s="562" t="s">
        <v>965</v>
      </c>
      <c r="F41" s="563">
        <v>2.6</v>
      </c>
      <c r="G41" s="564">
        <v>3</v>
      </c>
    </row>
    <row r="42" spans="2:7" ht="16.5" thickTop="1" thickBot="1">
      <c r="B42" s="553"/>
      <c r="C42" s="646" t="s">
        <v>953</v>
      </c>
      <c r="D42" s="647"/>
      <c r="E42" s="558" t="s">
        <v>954</v>
      </c>
      <c r="F42" s="560">
        <v>446.16</v>
      </c>
      <c r="G42" s="569">
        <v>515</v>
      </c>
    </row>
    <row r="43" spans="2:7" ht="15.75" thickBot="1">
      <c r="B43" s="553"/>
      <c r="C43" s="648"/>
      <c r="D43" s="649"/>
      <c r="E43" s="558" t="s">
        <v>955</v>
      </c>
      <c r="F43" s="560">
        <v>223</v>
      </c>
      <c r="G43" s="569">
        <v>258</v>
      </c>
    </row>
    <row r="44" spans="2:7" ht="15.75" thickBot="1">
      <c r="B44" s="553"/>
      <c r="C44" s="648"/>
      <c r="D44" s="649"/>
      <c r="E44" s="558" t="s">
        <v>956</v>
      </c>
      <c r="F44" s="560">
        <v>130</v>
      </c>
      <c r="G44" s="569">
        <v>150</v>
      </c>
    </row>
    <row r="45" spans="2:7" ht="15.75" thickBot="1">
      <c r="B45" s="553"/>
      <c r="C45" s="650"/>
      <c r="D45" s="651"/>
      <c r="E45" s="562" t="s">
        <v>955</v>
      </c>
      <c r="F45" s="563">
        <v>65</v>
      </c>
      <c r="G45" s="570">
        <v>75</v>
      </c>
    </row>
    <row r="46" spans="2:7" ht="16.5" thickTop="1" thickBot="1">
      <c r="B46" s="553"/>
      <c r="C46" s="646" t="s">
        <v>957</v>
      </c>
      <c r="D46" s="647"/>
      <c r="E46" s="558" t="s">
        <v>954</v>
      </c>
      <c r="F46" s="560">
        <v>74.36</v>
      </c>
      <c r="G46" s="569">
        <v>86</v>
      </c>
    </row>
    <row r="47" spans="2:7" ht="15.75" thickBot="1">
      <c r="B47" s="554"/>
      <c r="C47" s="650"/>
      <c r="D47" s="651"/>
      <c r="E47" s="562" t="s">
        <v>956</v>
      </c>
      <c r="F47" s="563">
        <v>22</v>
      </c>
      <c r="G47" s="570">
        <v>25</v>
      </c>
    </row>
    <row r="48" spans="2:7" ht="14.25" thickTop="1" thickBot="1">
      <c r="B48" s="571"/>
      <c r="C48" s="566"/>
      <c r="D48" s="566"/>
      <c r="E48" s="566"/>
      <c r="F48" s="567"/>
      <c r="G48" s="568"/>
    </row>
    <row r="49" spans="2:7" ht="17.25" thickTop="1" thickBot="1">
      <c r="B49" s="574" t="s">
        <v>966</v>
      </c>
      <c r="C49" s="555" t="s">
        <v>940</v>
      </c>
      <c r="D49" s="555" t="s">
        <v>940</v>
      </c>
      <c r="E49" s="558" t="s">
        <v>945</v>
      </c>
      <c r="F49" s="558" t="s">
        <v>285</v>
      </c>
      <c r="G49" s="559" t="s">
        <v>285</v>
      </c>
    </row>
    <row r="50" spans="2:7" ht="16.5" thickBot="1">
      <c r="B50" s="574" t="s">
        <v>229</v>
      </c>
      <c r="C50" s="555" t="s">
        <v>941</v>
      </c>
      <c r="D50" s="555" t="s">
        <v>943</v>
      </c>
      <c r="E50" s="558" t="s">
        <v>946</v>
      </c>
      <c r="F50" s="560">
        <v>1.2</v>
      </c>
      <c r="G50" s="561">
        <v>1.6</v>
      </c>
    </row>
    <row r="51" spans="2:7" ht="15.75" thickBot="1">
      <c r="B51" s="575"/>
      <c r="C51" s="576" t="s">
        <v>942</v>
      </c>
      <c r="D51" s="576" t="s">
        <v>944</v>
      </c>
      <c r="E51" s="562" t="s">
        <v>947</v>
      </c>
      <c r="F51" s="563">
        <v>1.8</v>
      </c>
      <c r="G51" s="564">
        <v>2.2000000000000002</v>
      </c>
    </row>
    <row r="52" spans="2:7" ht="14.25" thickTop="1" thickBot="1">
      <c r="B52" s="571"/>
      <c r="C52" s="566"/>
      <c r="D52" s="566"/>
      <c r="E52" s="566"/>
      <c r="F52" s="567"/>
      <c r="G52" s="568"/>
    </row>
    <row r="53" spans="2:7" ht="17.25" thickTop="1" thickBot="1">
      <c r="B53" s="552" t="s">
        <v>967</v>
      </c>
      <c r="C53" s="555" t="s">
        <v>940</v>
      </c>
      <c r="D53" s="555" t="s">
        <v>940</v>
      </c>
      <c r="E53" s="558" t="s">
        <v>945</v>
      </c>
      <c r="F53" s="558" t="s">
        <v>285</v>
      </c>
      <c r="G53" s="559" t="s">
        <v>285</v>
      </c>
    </row>
    <row r="54" spans="2:7" ht="16.5" thickBot="1">
      <c r="B54" s="552" t="s">
        <v>228</v>
      </c>
      <c r="C54" s="555" t="s">
        <v>941</v>
      </c>
      <c r="D54" s="555" t="s">
        <v>943</v>
      </c>
      <c r="E54" s="558" t="s">
        <v>946</v>
      </c>
      <c r="F54" s="560">
        <v>1.2</v>
      </c>
      <c r="G54" s="561">
        <v>1.6</v>
      </c>
    </row>
    <row r="55" spans="2:7" ht="15.75" thickBot="1">
      <c r="B55" s="553"/>
      <c r="C55" s="555" t="s">
        <v>942</v>
      </c>
      <c r="D55" s="555" t="s">
        <v>944</v>
      </c>
      <c r="E55" s="558" t="s">
        <v>948</v>
      </c>
      <c r="F55" s="560">
        <v>2.2000000000000002</v>
      </c>
      <c r="G55" s="561">
        <v>2.6</v>
      </c>
    </row>
    <row r="56" spans="2:7" ht="15.75" thickBot="1">
      <c r="B56" s="553"/>
      <c r="C56" s="557"/>
      <c r="D56" s="557"/>
      <c r="E56" s="562" t="s">
        <v>949</v>
      </c>
      <c r="F56" s="563">
        <v>2.6</v>
      </c>
      <c r="G56" s="564">
        <v>3</v>
      </c>
    </row>
    <row r="57" spans="2:7" ht="16.5" thickTop="1" thickBot="1">
      <c r="B57" s="553"/>
      <c r="C57" s="646" t="s">
        <v>953</v>
      </c>
      <c r="D57" s="647"/>
      <c r="E57" s="558" t="s">
        <v>954</v>
      </c>
      <c r="F57" s="560">
        <v>446.16</v>
      </c>
      <c r="G57" s="569">
        <v>515</v>
      </c>
    </row>
    <row r="58" spans="2:7" ht="15.75" thickBot="1">
      <c r="B58" s="553"/>
      <c r="C58" s="648"/>
      <c r="D58" s="649"/>
      <c r="E58" s="558" t="s">
        <v>955</v>
      </c>
      <c r="F58" s="560">
        <v>223</v>
      </c>
      <c r="G58" s="569">
        <v>258</v>
      </c>
    </row>
    <row r="59" spans="2:7" ht="15.75" thickBot="1">
      <c r="B59" s="553"/>
      <c r="C59" s="648"/>
      <c r="D59" s="649"/>
      <c r="E59" s="558" t="s">
        <v>956</v>
      </c>
      <c r="F59" s="560">
        <v>130</v>
      </c>
      <c r="G59" s="569">
        <v>150</v>
      </c>
    </row>
    <row r="60" spans="2:7" ht="15.75" thickBot="1">
      <c r="B60" s="553"/>
      <c r="C60" s="650"/>
      <c r="D60" s="651"/>
      <c r="E60" s="562" t="s">
        <v>955</v>
      </c>
      <c r="F60" s="563">
        <v>65</v>
      </c>
      <c r="G60" s="570">
        <v>75</v>
      </c>
    </row>
    <row r="61" spans="2:7" ht="16.5" thickTop="1" thickBot="1">
      <c r="B61" s="553"/>
      <c r="C61" s="646" t="s">
        <v>957</v>
      </c>
      <c r="D61" s="647"/>
      <c r="E61" s="558" t="s">
        <v>954</v>
      </c>
      <c r="F61" s="560">
        <v>74.36</v>
      </c>
      <c r="G61" s="569">
        <v>86</v>
      </c>
    </row>
    <row r="62" spans="2:7" ht="15.75" thickBot="1">
      <c r="B62" s="554"/>
      <c r="C62" s="650"/>
      <c r="D62" s="651"/>
      <c r="E62" s="562" t="s">
        <v>956</v>
      </c>
      <c r="F62" s="563">
        <v>22</v>
      </c>
      <c r="G62" s="570">
        <v>25</v>
      </c>
    </row>
    <row r="63" spans="2:7" ht="14.25" thickTop="1" thickBot="1">
      <c r="B63" s="571"/>
      <c r="C63" s="566"/>
      <c r="D63" s="566"/>
      <c r="E63" s="566"/>
      <c r="F63" s="567"/>
      <c r="G63" s="568"/>
    </row>
    <row r="64" spans="2:7" ht="17.25" thickTop="1" thickBot="1">
      <c r="B64" s="552" t="s">
        <v>964</v>
      </c>
      <c r="C64" s="555" t="s">
        <v>940</v>
      </c>
      <c r="D64" s="555" t="s">
        <v>940</v>
      </c>
      <c r="E64" s="558" t="s">
        <v>945</v>
      </c>
      <c r="F64" s="558" t="s">
        <v>285</v>
      </c>
      <c r="G64" s="559" t="s">
        <v>285</v>
      </c>
    </row>
    <row r="65" spans="2:7" ht="16.5" thickBot="1">
      <c r="B65" s="552" t="s">
        <v>228</v>
      </c>
      <c r="C65" s="555" t="s">
        <v>941</v>
      </c>
      <c r="D65" s="555" t="s">
        <v>943</v>
      </c>
      <c r="E65" s="558" t="s">
        <v>946</v>
      </c>
      <c r="F65" s="560">
        <v>1.2</v>
      </c>
      <c r="G65" s="561">
        <v>1.6</v>
      </c>
    </row>
    <row r="66" spans="2:7" ht="15.75" thickBot="1">
      <c r="B66" s="553"/>
      <c r="C66" s="555" t="s">
        <v>942</v>
      </c>
      <c r="D66" s="555" t="s">
        <v>944</v>
      </c>
      <c r="E66" s="558" t="s">
        <v>948</v>
      </c>
      <c r="F66" s="560">
        <v>2.2000000000000002</v>
      </c>
      <c r="G66" s="561">
        <v>2.6</v>
      </c>
    </row>
    <row r="67" spans="2:7" ht="15.75" thickBot="1">
      <c r="B67" s="553"/>
      <c r="C67" s="557"/>
      <c r="D67" s="557"/>
      <c r="E67" s="562" t="s">
        <v>949</v>
      </c>
      <c r="F67" s="563">
        <v>2.6</v>
      </c>
      <c r="G67" s="564">
        <v>3</v>
      </c>
    </row>
    <row r="68" spans="2:7" ht="16.5" thickTop="1" thickBot="1">
      <c r="B68" s="553"/>
      <c r="C68" s="646" t="s">
        <v>953</v>
      </c>
      <c r="D68" s="647"/>
      <c r="E68" s="558" t="s">
        <v>954</v>
      </c>
      <c r="F68" s="560">
        <v>446.16</v>
      </c>
      <c r="G68" s="569">
        <v>515</v>
      </c>
    </row>
    <row r="69" spans="2:7" ht="15.75" thickBot="1">
      <c r="B69" s="553"/>
      <c r="C69" s="648"/>
      <c r="D69" s="649"/>
      <c r="E69" s="558" t="s">
        <v>955</v>
      </c>
      <c r="F69" s="560">
        <v>223</v>
      </c>
      <c r="G69" s="569">
        <v>258</v>
      </c>
    </row>
    <row r="70" spans="2:7" ht="15.75" thickBot="1">
      <c r="B70" s="553"/>
      <c r="C70" s="648"/>
      <c r="D70" s="649"/>
      <c r="E70" s="558" t="s">
        <v>956</v>
      </c>
      <c r="F70" s="560">
        <v>130</v>
      </c>
      <c r="G70" s="569">
        <v>150</v>
      </c>
    </row>
    <row r="71" spans="2:7" ht="15.75" thickBot="1">
      <c r="B71" s="553"/>
      <c r="C71" s="650"/>
      <c r="D71" s="651"/>
      <c r="E71" s="562" t="s">
        <v>955</v>
      </c>
      <c r="F71" s="563">
        <v>65</v>
      </c>
      <c r="G71" s="570">
        <v>75</v>
      </c>
    </row>
    <row r="72" spans="2:7" ht="16.5" thickTop="1" thickBot="1">
      <c r="B72" s="553"/>
      <c r="C72" s="646" t="s">
        <v>957</v>
      </c>
      <c r="D72" s="647"/>
      <c r="E72" s="558" t="s">
        <v>954</v>
      </c>
      <c r="F72" s="560">
        <v>74.36</v>
      </c>
      <c r="G72" s="569">
        <v>86</v>
      </c>
    </row>
    <row r="73" spans="2:7" ht="15.75" thickBot="1">
      <c r="B73" s="554"/>
      <c r="C73" s="650"/>
      <c r="D73" s="651"/>
      <c r="E73" s="562" t="s">
        <v>956</v>
      </c>
      <c r="F73" s="580">
        <v>25</v>
      </c>
      <c r="G73" s="570">
        <v>25</v>
      </c>
    </row>
    <row r="74" spans="2:7" ht="14.25" thickTop="1" thickBot="1">
      <c r="B74" s="581"/>
      <c r="C74" s="582"/>
      <c r="D74" s="582"/>
      <c r="E74" s="582"/>
      <c r="F74" s="568"/>
      <c r="G74" s="568"/>
    </row>
    <row r="75" spans="2:7" ht="17.25" thickTop="1" thickBot="1">
      <c r="B75" s="552" t="s">
        <v>968</v>
      </c>
      <c r="C75" s="555" t="s">
        <v>940</v>
      </c>
      <c r="D75" s="555" t="s">
        <v>940</v>
      </c>
      <c r="E75" s="558" t="s">
        <v>946</v>
      </c>
      <c r="F75" s="558" t="s">
        <v>285</v>
      </c>
      <c r="G75" s="559" t="s">
        <v>285</v>
      </c>
    </row>
    <row r="76" spans="2:7" ht="16.5" thickBot="1">
      <c r="B76" s="552" t="s">
        <v>228</v>
      </c>
      <c r="C76" s="555" t="s">
        <v>969</v>
      </c>
      <c r="D76" s="555" t="s">
        <v>969</v>
      </c>
      <c r="E76" s="558" t="s">
        <v>947</v>
      </c>
      <c r="F76" s="560">
        <v>1.8</v>
      </c>
      <c r="G76" s="561">
        <v>1.8</v>
      </c>
    </row>
    <row r="77" spans="2:7" ht="15.75" thickBot="1">
      <c r="B77" s="553"/>
      <c r="C77" s="576" t="s">
        <v>970</v>
      </c>
      <c r="D77" s="576" t="s">
        <v>970</v>
      </c>
      <c r="E77" s="562" t="s">
        <v>949</v>
      </c>
      <c r="F77" s="563">
        <v>3.6</v>
      </c>
      <c r="G77" s="564">
        <v>3.6</v>
      </c>
    </row>
    <row r="78" spans="2:7" ht="16.5" thickTop="1" thickBot="1">
      <c r="B78" s="553"/>
      <c r="C78" s="646" t="s">
        <v>953</v>
      </c>
      <c r="D78" s="647"/>
      <c r="E78" s="558" t="s">
        <v>954</v>
      </c>
      <c r="F78" s="560">
        <v>617.76</v>
      </c>
      <c r="G78" s="561">
        <v>617.76</v>
      </c>
    </row>
    <row r="79" spans="2:7" ht="15.75" thickBot="1">
      <c r="B79" s="553"/>
      <c r="C79" s="648"/>
      <c r="D79" s="649"/>
      <c r="E79" s="558" t="s">
        <v>971</v>
      </c>
      <c r="F79" s="560">
        <v>309</v>
      </c>
      <c r="G79" s="561">
        <v>309</v>
      </c>
    </row>
    <row r="80" spans="2:7" ht="15.75" thickBot="1">
      <c r="B80" s="553"/>
      <c r="C80" s="648"/>
      <c r="D80" s="649"/>
      <c r="E80" s="558" t="s">
        <v>956</v>
      </c>
      <c r="F80" s="560">
        <v>180</v>
      </c>
      <c r="G80" s="561">
        <v>180</v>
      </c>
    </row>
    <row r="81" spans="2:7" ht="15.75" thickBot="1">
      <c r="B81" s="553"/>
      <c r="C81" s="650"/>
      <c r="D81" s="651"/>
      <c r="E81" s="562" t="s">
        <v>972</v>
      </c>
      <c r="F81" s="563">
        <v>90</v>
      </c>
      <c r="G81" s="564">
        <v>90</v>
      </c>
    </row>
    <row r="82" spans="2:7" ht="16.5" thickTop="1" thickBot="1">
      <c r="B82" s="553"/>
      <c r="C82" s="646" t="s">
        <v>957</v>
      </c>
      <c r="D82" s="647"/>
      <c r="E82" s="558" t="s">
        <v>954</v>
      </c>
      <c r="F82" s="560">
        <v>102.96</v>
      </c>
      <c r="G82" s="561">
        <v>102.96</v>
      </c>
    </row>
    <row r="83" spans="2:7" ht="15.75" thickBot="1">
      <c r="B83" s="554"/>
      <c r="C83" s="650"/>
      <c r="D83" s="651"/>
      <c r="E83" s="562" t="s">
        <v>956</v>
      </c>
      <c r="F83" s="563">
        <v>30</v>
      </c>
      <c r="G83" s="564">
        <v>30</v>
      </c>
    </row>
    <row r="84" spans="2:7" ht="14.25" thickTop="1" thickBot="1">
      <c r="B84" s="571"/>
      <c r="C84" s="566"/>
      <c r="D84" s="566"/>
      <c r="E84" s="566"/>
      <c r="F84" s="567"/>
      <c r="G84" s="568"/>
    </row>
    <row r="85" spans="2:7" ht="15.75" thickTop="1">
      <c r="B85" s="659" t="s">
        <v>973</v>
      </c>
      <c r="C85" s="555" t="s">
        <v>940</v>
      </c>
      <c r="D85" s="555" t="s">
        <v>940</v>
      </c>
      <c r="E85" s="662" t="s">
        <v>949</v>
      </c>
      <c r="F85" s="665">
        <v>1.9</v>
      </c>
      <c r="G85" s="656">
        <v>2.2999999999999998</v>
      </c>
    </row>
    <row r="86" spans="2:7" ht="15">
      <c r="B86" s="660"/>
      <c r="C86" s="555" t="s">
        <v>941</v>
      </c>
      <c r="D86" s="555" t="s">
        <v>943</v>
      </c>
      <c r="E86" s="663"/>
      <c r="F86" s="666"/>
      <c r="G86" s="657"/>
    </row>
    <row r="87" spans="2:7" ht="15.75" thickBot="1">
      <c r="B87" s="660"/>
      <c r="C87" s="576" t="s">
        <v>942</v>
      </c>
      <c r="D87" s="576" t="s">
        <v>944</v>
      </c>
      <c r="E87" s="664"/>
      <c r="F87" s="667"/>
      <c r="G87" s="658"/>
    </row>
    <row r="88" spans="2:7" ht="16.5" thickTop="1" thickBot="1">
      <c r="B88" s="660"/>
      <c r="C88" s="646" t="s">
        <v>953</v>
      </c>
      <c r="D88" s="647"/>
      <c r="E88" s="558" t="s">
        <v>954</v>
      </c>
      <c r="F88" s="560">
        <v>326.04000000000002</v>
      </c>
      <c r="G88" s="569">
        <v>395</v>
      </c>
    </row>
    <row r="89" spans="2:7" ht="15.75" thickBot="1">
      <c r="B89" s="660"/>
      <c r="C89" s="648"/>
      <c r="D89" s="649"/>
      <c r="E89" s="558" t="s">
        <v>955</v>
      </c>
      <c r="F89" s="560">
        <v>163</v>
      </c>
      <c r="G89" s="569">
        <v>198</v>
      </c>
    </row>
    <row r="90" spans="2:7" ht="15.75" thickBot="1">
      <c r="B90" s="660"/>
      <c r="C90" s="648"/>
      <c r="D90" s="649"/>
      <c r="E90" s="558" t="s">
        <v>956</v>
      </c>
      <c r="F90" s="560">
        <v>95</v>
      </c>
      <c r="G90" s="569">
        <v>115</v>
      </c>
    </row>
    <row r="91" spans="2:7" ht="15.75" thickBot="1">
      <c r="B91" s="660"/>
      <c r="C91" s="650"/>
      <c r="D91" s="651"/>
      <c r="E91" s="562" t="s">
        <v>955</v>
      </c>
      <c r="F91" s="563">
        <v>47</v>
      </c>
      <c r="G91" s="570">
        <v>58</v>
      </c>
    </row>
    <row r="92" spans="2:7" ht="16.5" thickTop="1" thickBot="1">
      <c r="B92" s="660"/>
      <c r="C92" s="646" t="s">
        <v>957</v>
      </c>
      <c r="D92" s="647"/>
      <c r="E92" s="558" t="s">
        <v>954</v>
      </c>
      <c r="F92" s="560">
        <v>54.34</v>
      </c>
      <c r="G92" s="569">
        <v>66</v>
      </c>
    </row>
    <row r="93" spans="2:7" ht="15.75" thickBot="1">
      <c r="B93" s="661"/>
      <c r="C93" s="650"/>
      <c r="D93" s="651"/>
      <c r="E93" s="562" t="s">
        <v>956</v>
      </c>
      <c r="F93" s="563">
        <v>16</v>
      </c>
      <c r="G93" s="570">
        <v>20</v>
      </c>
    </row>
    <row r="94" spans="2:7" ht="14.25" thickTop="1" thickBot="1">
      <c r="B94" s="571"/>
      <c r="C94" s="566"/>
      <c r="D94" s="566"/>
      <c r="E94" s="566"/>
      <c r="F94" s="567"/>
      <c r="G94" s="568"/>
    </row>
    <row r="95" spans="2:7" ht="16.5" thickTop="1">
      <c r="B95" s="552"/>
      <c r="C95" s="555" t="s">
        <v>940</v>
      </c>
      <c r="D95" s="555" t="s">
        <v>940</v>
      </c>
      <c r="E95" s="663" t="s">
        <v>945</v>
      </c>
      <c r="F95" s="663">
        <v>0.8</v>
      </c>
      <c r="G95" s="657">
        <v>1</v>
      </c>
    </row>
    <row r="96" spans="2:7" ht="16.5" thickBot="1">
      <c r="B96" s="552" t="s">
        <v>974</v>
      </c>
      <c r="C96" s="555" t="s">
        <v>941</v>
      </c>
      <c r="D96" s="555" t="s">
        <v>943</v>
      </c>
      <c r="E96" s="671"/>
      <c r="F96" s="671"/>
      <c r="G96" s="672"/>
    </row>
    <row r="97" spans="2:7" ht="32.25" thickBot="1">
      <c r="B97" s="552" t="s">
        <v>975</v>
      </c>
      <c r="C97" s="576" t="s">
        <v>942</v>
      </c>
      <c r="D97" s="576" t="s">
        <v>944</v>
      </c>
      <c r="E97" s="562" t="s">
        <v>952</v>
      </c>
      <c r="F97" s="563">
        <v>1.3</v>
      </c>
      <c r="G97" s="564">
        <v>2</v>
      </c>
    </row>
    <row r="98" spans="2:7" ht="17.25" thickTop="1" thickBot="1">
      <c r="B98" s="552" t="s">
        <v>976</v>
      </c>
      <c r="C98" s="646" t="s">
        <v>953</v>
      </c>
      <c r="D98" s="647"/>
      <c r="E98" s="558" t="s">
        <v>954</v>
      </c>
      <c r="F98" s="560">
        <v>223.08</v>
      </c>
      <c r="G98" s="569">
        <v>343</v>
      </c>
    </row>
    <row r="99" spans="2:7" ht="15.75" thickBot="1">
      <c r="B99" s="553"/>
      <c r="C99" s="648"/>
      <c r="D99" s="649"/>
      <c r="E99" s="558" t="s">
        <v>977</v>
      </c>
      <c r="F99" s="560">
        <v>112</v>
      </c>
      <c r="G99" s="569">
        <v>172</v>
      </c>
    </row>
    <row r="100" spans="2:7" ht="15.75" thickBot="1">
      <c r="B100" s="553"/>
      <c r="C100" s="648"/>
      <c r="D100" s="649"/>
      <c r="E100" s="558" t="s">
        <v>956</v>
      </c>
      <c r="F100" s="560">
        <v>65</v>
      </c>
      <c r="G100" s="569">
        <v>100</v>
      </c>
    </row>
    <row r="101" spans="2:7" ht="15.75" thickBot="1">
      <c r="B101" s="553"/>
      <c r="C101" s="650"/>
      <c r="D101" s="651"/>
      <c r="E101" s="562" t="s">
        <v>978</v>
      </c>
      <c r="F101" s="563">
        <v>32</v>
      </c>
      <c r="G101" s="570">
        <v>50</v>
      </c>
    </row>
    <row r="102" spans="2:7" ht="16.5" thickTop="1" thickBot="1">
      <c r="B102" s="553"/>
      <c r="C102" s="646" t="s">
        <v>957</v>
      </c>
      <c r="D102" s="647"/>
      <c r="E102" s="558" t="s">
        <v>954</v>
      </c>
      <c r="F102" s="560">
        <v>37.18</v>
      </c>
      <c r="G102" s="569">
        <v>58</v>
      </c>
    </row>
    <row r="103" spans="2:7" ht="15.75" thickBot="1">
      <c r="B103" s="554"/>
      <c r="C103" s="650"/>
      <c r="D103" s="651"/>
      <c r="E103" s="562" t="s">
        <v>956</v>
      </c>
      <c r="F103" s="563">
        <v>11</v>
      </c>
      <c r="G103" s="570">
        <v>17</v>
      </c>
    </row>
    <row r="104" spans="2:7" ht="17.25" thickTop="1" thickBot="1">
      <c r="B104" s="552" t="s">
        <v>974</v>
      </c>
      <c r="C104" s="555" t="s">
        <v>940</v>
      </c>
      <c r="D104" s="555" t="s">
        <v>940</v>
      </c>
      <c r="E104" s="558" t="s">
        <v>945</v>
      </c>
      <c r="F104" s="560">
        <v>0.8</v>
      </c>
      <c r="G104" s="561">
        <v>1</v>
      </c>
    </row>
    <row r="105" spans="2:7" ht="32.25" thickBot="1">
      <c r="B105" s="552" t="s">
        <v>979</v>
      </c>
      <c r="C105" s="555" t="s">
        <v>941</v>
      </c>
      <c r="D105" s="555" t="s">
        <v>943</v>
      </c>
      <c r="E105" s="558" t="s">
        <v>947</v>
      </c>
      <c r="F105" s="560">
        <v>1.3</v>
      </c>
      <c r="G105" s="561">
        <v>2</v>
      </c>
    </row>
    <row r="106" spans="2:7" ht="15.75" thickBot="1">
      <c r="B106" s="553"/>
      <c r="C106" s="576" t="s">
        <v>942</v>
      </c>
      <c r="D106" s="576" t="s">
        <v>944</v>
      </c>
      <c r="E106" s="562" t="s">
        <v>952</v>
      </c>
      <c r="F106" s="563">
        <v>2.6</v>
      </c>
      <c r="G106" s="564">
        <v>3</v>
      </c>
    </row>
    <row r="107" spans="2:7" ht="16.5" thickTop="1" thickBot="1">
      <c r="B107" s="553"/>
      <c r="C107" s="646" t="s">
        <v>953</v>
      </c>
      <c r="D107" s="647"/>
      <c r="E107" s="558" t="s">
        <v>954</v>
      </c>
      <c r="F107" s="560">
        <v>446.16</v>
      </c>
      <c r="G107" s="569">
        <v>514</v>
      </c>
    </row>
    <row r="108" spans="2:7" ht="15.75" thickBot="1">
      <c r="B108" s="553"/>
      <c r="C108" s="648"/>
      <c r="D108" s="649"/>
      <c r="E108" s="558" t="s">
        <v>977</v>
      </c>
      <c r="F108" s="560">
        <v>223</v>
      </c>
      <c r="G108" s="569">
        <v>258</v>
      </c>
    </row>
    <row r="109" spans="2:7" ht="15.75" thickBot="1">
      <c r="B109" s="553"/>
      <c r="C109" s="648"/>
      <c r="D109" s="649"/>
      <c r="E109" s="558" t="s">
        <v>956</v>
      </c>
      <c r="F109" s="560">
        <v>130</v>
      </c>
      <c r="G109" s="569">
        <v>150</v>
      </c>
    </row>
    <row r="110" spans="2:7" ht="15.75" thickBot="1">
      <c r="B110" s="553"/>
      <c r="C110" s="650"/>
      <c r="D110" s="651"/>
      <c r="E110" s="562" t="s">
        <v>978</v>
      </c>
      <c r="F110" s="563">
        <v>65</v>
      </c>
      <c r="G110" s="570">
        <v>75</v>
      </c>
    </row>
    <row r="111" spans="2:7" ht="16.5" thickTop="1" thickBot="1">
      <c r="B111" s="553"/>
      <c r="C111" s="646" t="s">
        <v>957</v>
      </c>
      <c r="D111" s="647"/>
      <c r="E111" s="558" t="s">
        <v>954</v>
      </c>
      <c r="F111" s="560">
        <v>74.36</v>
      </c>
      <c r="G111" s="569">
        <v>86</v>
      </c>
    </row>
    <row r="112" spans="2:7" ht="15.75" thickBot="1">
      <c r="B112" s="554"/>
      <c r="C112" s="650"/>
      <c r="D112" s="651"/>
      <c r="E112" s="562" t="s">
        <v>956</v>
      </c>
      <c r="F112" s="563">
        <v>22</v>
      </c>
      <c r="G112" s="570">
        <v>25</v>
      </c>
    </row>
    <row r="113" spans="2:7" ht="14.25" thickTop="1" thickBot="1">
      <c r="B113" s="571"/>
      <c r="C113" s="566"/>
      <c r="D113" s="566"/>
      <c r="E113" s="572"/>
      <c r="F113" s="572"/>
      <c r="G113" s="568"/>
    </row>
    <row r="114" spans="2:7" ht="16.5" thickTop="1">
      <c r="B114" s="552" t="s">
        <v>980</v>
      </c>
      <c r="C114" s="583" t="s">
        <v>940</v>
      </c>
      <c r="D114" s="583" t="s">
        <v>940</v>
      </c>
      <c r="E114" s="662" t="s">
        <v>949</v>
      </c>
      <c r="F114" s="665">
        <v>1.9</v>
      </c>
      <c r="G114" s="674">
        <v>2.2999999999999998</v>
      </c>
    </row>
    <row r="115" spans="2:7" ht="27.6" customHeight="1">
      <c r="B115" s="552" t="s">
        <v>228</v>
      </c>
      <c r="C115" s="583" t="s">
        <v>941</v>
      </c>
      <c r="D115" s="583" t="s">
        <v>943</v>
      </c>
      <c r="E115" s="663"/>
      <c r="F115" s="666"/>
      <c r="G115" s="675"/>
    </row>
    <row r="116" spans="2:7" ht="15" thickBot="1">
      <c r="B116" s="553"/>
      <c r="C116" s="584" t="s">
        <v>942</v>
      </c>
      <c r="D116" s="584" t="s">
        <v>944</v>
      </c>
      <c r="E116" s="671"/>
      <c r="F116" s="673"/>
      <c r="G116" s="676"/>
    </row>
    <row r="117" spans="2:7" ht="16.5" thickTop="1" thickBot="1">
      <c r="B117" s="553"/>
      <c r="C117" s="677" t="s">
        <v>953</v>
      </c>
      <c r="D117" s="678"/>
      <c r="E117" s="558" t="s">
        <v>954</v>
      </c>
      <c r="F117" s="560">
        <v>326.04000000000002</v>
      </c>
      <c r="G117" s="569">
        <v>395</v>
      </c>
    </row>
    <row r="118" spans="2:7" ht="15.75" thickBot="1">
      <c r="B118" s="553"/>
      <c r="C118" s="679"/>
      <c r="D118" s="680"/>
      <c r="E118" s="558" t="s">
        <v>977</v>
      </c>
      <c r="F118" s="560">
        <v>163</v>
      </c>
      <c r="G118" s="569">
        <v>398</v>
      </c>
    </row>
    <row r="119" spans="2:7" ht="15.75" thickBot="1">
      <c r="B119" s="553"/>
      <c r="C119" s="679"/>
      <c r="D119" s="680"/>
      <c r="E119" s="558" t="s">
        <v>956</v>
      </c>
      <c r="F119" s="560">
        <v>95</v>
      </c>
      <c r="G119" s="569">
        <v>115</v>
      </c>
    </row>
    <row r="120" spans="2:7" ht="15.75" thickBot="1">
      <c r="B120" s="553"/>
      <c r="C120" s="681"/>
      <c r="D120" s="682"/>
      <c r="E120" s="562" t="s">
        <v>978</v>
      </c>
      <c r="F120" s="563">
        <v>47</v>
      </c>
      <c r="G120" s="570">
        <v>58</v>
      </c>
    </row>
    <row r="121" spans="2:7" ht="16.5" thickTop="1" thickBot="1">
      <c r="B121" s="553"/>
      <c r="C121" s="677" t="s">
        <v>957</v>
      </c>
      <c r="D121" s="678"/>
      <c r="E121" s="558" t="s">
        <v>954</v>
      </c>
      <c r="F121" s="560">
        <v>54.34</v>
      </c>
      <c r="G121" s="569">
        <v>66</v>
      </c>
    </row>
    <row r="122" spans="2:7" ht="15.75" thickBot="1">
      <c r="B122" s="554"/>
      <c r="C122" s="681"/>
      <c r="D122" s="682"/>
      <c r="E122" s="562" t="s">
        <v>956</v>
      </c>
      <c r="F122" s="563">
        <v>16</v>
      </c>
      <c r="G122" s="570">
        <v>20</v>
      </c>
    </row>
    <row r="123" spans="2:7" ht="16.5" thickTop="1" thickBot="1">
      <c r="B123" s="683" t="s">
        <v>981</v>
      </c>
      <c r="C123" s="686" t="s">
        <v>982</v>
      </c>
      <c r="D123" s="687"/>
      <c r="E123" s="558"/>
      <c r="F123" s="558" t="s">
        <v>986</v>
      </c>
      <c r="G123" s="558" t="s">
        <v>986</v>
      </c>
    </row>
    <row r="124" spans="2:7" ht="15.75" thickBot="1">
      <c r="B124" s="684"/>
      <c r="C124" s="688" t="s">
        <v>983</v>
      </c>
      <c r="D124" s="689"/>
      <c r="E124" s="558" t="s">
        <v>987</v>
      </c>
      <c r="F124" s="558" t="s">
        <v>988</v>
      </c>
      <c r="G124" s="558" t="s">
        <v>988</v>
      </c>
    </row>
    <row r="125" spans="2:7" ht="15.75" thickBot="1">
      <c r="B125" s="685"/>
      <c r="C125" s="688" t="s">
        <v>984</v>
      </c>
      <c r="D125" s="689"/>
      <c r="E125" s="558"/>
      <c r="F125" s="560">
        <v>12</v>
      </c>
      <c r="G125" s="560">
        <v>12</v>
      </c>
    </row>
    <row r="126" spans="2:7" ht="15.6" customHeight="1" thickBot="1">
      <c r="B126" s="668" t="s">
        <v>985</v>
      </c>
      <c r="C126" s="669"/>
      <c r="D126" s="669"/>
      <c r="E126" s="669"/>
      <c r="F126" s="669"/>
      <c r="G126" s="670"/>
    </row>
  </sheetData>
  <mergeCells count="39">
    <mergeCell ref="B123:B125"/>
    <mergeCell ref="C123:D123"/>
    <mergeCell ref="C124:D124"/>
    <mergeCell ref="C125:D125"/>
    <mergeCell ref="B85:B93"/>
    <mergeCell ref="E85:E87"/>
    <mergeCell ref="F85:F87"/>
    <mergeCell ref="B126:G126"/>
    <mergeCell ref="E95:E96"/>
    <mergeCell ref="F95:F96"/>
    <mergeCell ref="G95:G96"/>
    <mergeCell ref="C98:D101"/>
    <mergeCell ref="C102:D103"/>
    <mergeCell ref="C107:D110"/>
    <mergeCell ref="C111:D112"/>
    <mergeCell ref="E114:E116"/>
    <mergeCell ref="F114:F116"/>
    <mergeCell ref="G114:G116"/>
    <mergeCell ref="C117:D120"/>
    <mergeCell ref="C121:D122"/>
    <mergeCell ref="C92:D93"/>
    <mergeCell ref="C46:D47"/>
    <mergeCell ref="C57:D60"/>
    <mergeCell ref="C61:D62"/>
    <mergeCell ref="C68:D71"/>
    <mergeCell ref="C72:D73"/>
    <mergeCell ref="C78:D81"/>
    <mergeCell ref="C82:D83"/>
    <mergeCell ref="F2:G2"/>
    <mergeCell ref="C14:D17"/>
    <mergeCell ref="C18:D19"/>
    <mergeCell ref="G85:G87"/>
    <mergeCell ref="C88:D91"/>
    <mergeCell ref="C20:D20"/>
    <mergeCell ref="C31:D34"/>
    <mergeCell ref="C35:D36"/>
    <mergeCell ref="C42:D45"/>
    <mergeCell ref="B2:B3"/>
    <mergeCell ref="C2:D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20</vt:i4>
      </vt:variant>
    </vt:vector>
  </HeadingPairs>
  <TitlesOfParts>
    <vt:vector size="46" baseType="lpstr">
      <vt:lpstr>Front page</vt:lpstr>
      <vt:lpstr>Planning Admin</vt:lpstr>
      <vt:lpstr>Planning app 1</vt:lpstr>
      <vt:lpstr>Planning app 2 </vt:lpstr>
      <vt:lpstr>Planning pre app</vt:lpstr>
      <vt:lpstr>Bldng Regs</vt:lpstr>
      <vt:lpstr>Land Charges</vt:lpstr>
      <vt:lpstr>Legal</vt:lpstr>
      <vt:lpstr>Property</vt:lpstr>
      <vt:lpstr>Community Ctr</vt:lpstr>
      <vt:lpstr>Resources</vt:lpstr>
      <vt:lpstr>Arts Ctr</vt:lpstr>
      <vt:lpstr>Str naming</vt:lpstr>
      <vt:lpstr>Sundry licences</vt:lpstr>
      <vt:lpstr>Premises licences</vt:lpstr>
      <vt:lpstr>Gaming licences</vt:lpstr>
      <vt:lpstr>Taxi licences</vt:lpstr>
      <vt:lpstr>Health and animals</vt:lpstr>
      <vt:lpstr>Mobile homes</vt:lpstr>
      <vt:lpstr>Private water</vt:lpstr>
      <vt:lpstr>Waste</vt:lpstr>
      <vt:lpstr>Cemeteries</vt:lpstr>
      <vt:lpstr>Housing needs</vt:lpstr>
      <vt:lpstr>Large event licences</vt:lpstr>
      <vt:lpstr>Env info</vt:lpstr>
      <vt:lpstr>Car Park Fees</vt:lpstr>
      <vt:lpstr>'Bldng Regs'!Print_Area</vt:lpstr>
      <vt:lpstr>'Env info'!Print_Area</vt:lpstr>
      <vt:lpstr>'Front page'!Print_Area</vt:lpstr>
      <vt:lpstr>'Gaming licences'!Print_Area</vt:lpstr>
      <vt:lpstr>'Health and animals'!Print_Area</vt:lpstr>
      <vt:lpstr>'Housing needs'!Print_Area</vt:lpstr>
      <vt:lpstr>'Land Charges'!Print_Area</vt:lpstr>
      <vt:lpstr>'Large event licences'!Print_Area</vt:lpstr>
      <vt:lpstr>'Mobile homes'!Print_Area</vt:lpstr>
      <vt:lpstr>'Planning Admin'!Print_Area</vt:lpstr>
      <vt:lpstr>'Planning app 2 '!Print_Area</vt:lpstr>
      <vt:lpstr>'Planning pre app'!Print_Area</vt:lpstr>
      <vt:lpstr>'Premises licences'!Print_Area</vt:lpstr>
      <vt:lpstr>'Private water'!Print_Area</vt:lpstr>
      <vt:lpstr>Resources!Print_Area</vt:lpstr>
      <vt:lpstr>'Str naming'!Print_Area</vt:lpstr>
      <vt:lpstr>'Sundry licences'!Print_Area</vt:lpstr>
      <vt:lpstr>'Taxi licences'!Print_Area</vt:lpstr>
      <vt:lpstr>Waste!Print_Area</vt:lpstr>
      <vt:lpstr>'Planning Admin'!Print_Titles</vt:lpstr>
    </vt:vector>
  </TitlesOfParts>
  <Company>West Oxfordshire District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Steve Guard</cp:lastModifiedBy>
  <cp:lastPrinted>2019-09-19T12:36:41Z</cp:lastPrinted>
  <dcterms:created xsi:type="dcterms:W3CDTF">2002-10-09T15:56:08Z</dcterms:created>
  <dcterms:modified xsi:type="dcterms:W3CDTF">2022-07-13T08:48:40Z</dcterms:modified>
</cp:coreProperties>
</file>